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44" activeTab="3"/>
  </bookViews>
  <sheets>
    <sheet name="Prihodi" sheetId="1" r:id="rId1"/>
    <sheet name="Rashodi_blize" sheetId="2" r:id="rId2"/>
    <sheet name="Rashodi_osnovne" sheetId="3" r:id="rId3"/>
    <sheet name="Programi" sheetId="4" r:id="rId4"/>
  </sheets>
  <externalReferences>
    <externalReference r:id="rId7"/>
    <externalReference r:id="rId8"/>
  </externalReferences>
  <definedNames>
    <definedName name="_xlfn.IFERROR" hidden="1">#NAME?</definedName>
    <definedName name="aktivnosti">#REF!</definedName>
    <definedName name="broj">'[2]Rashodi_blize'!$N$1</definedName>
    <definedName name="budzet">'Rashodi_blize'!$K$5:$K$1682</definedName>
    <definedName name="budzet1">'Rashodi_blize'!$I$5:$I$1682</definedName>
    <definedName name="budzet3">'Rashodi_blize'!$K$124:$K$1613</definedName>
    <definedName name="F102588014" localSheetId="0">'Prihodi'!#REF!</definedName>
    <definedName name="F102588014" localSheetId="1">'Rashodi_blize'!$R$11</definedName>
    <definedName name="F102588014" localSheetId="2">'Rashodi_osnovne'!#REF!</definedName>
    <definedName name="F102588014">#REF!</definedName>
    <definedName name="iznos1">'[1]Rashodi'!$L$7:$L$718</definedName>
    <definedName name="konto">'Rashodi_blize'!$G$5:$G$1682</definedName>
    <definedName name="konto1">'[1]Rashodi'!$G$7:$G$718</definedName>
    <definedName name="ostalo">'Rashodi_blize'!$Q$5:$Q$1682</definedName>
    <definedName name="ostalo1">'[1]Rashodi'!$R$7:$R$718</definedName>
    <definedName name="ostalo3">'Rashodi_blize'!$Q$124:$Q$1613</definedName>
    <definedName name="_xlnm.Print_Titles" localSheetId="0">'Prihodi'!$4:$5</definedName>
    <definedName name="_xlnm.Print_Titles" localSheetId="1">'Rashodi_blize'!$3:$4</definedName>
    <definedName name="program">'Rashodi_blize'!$D$5:$D$1682</definedName>
    <definedName name="program2">'Rashodi_blize'!#REF!</definedName>
    <definedName name="program3">'Rashodi_blize'!$D$124:$D$1613</definedName>
    <definedName name="program4">'Rashodi_blize'!$E$124:$E$1612</definedName>
    <definedName name="programi">#REF!</definedName>
    <definedName name="programi2">#REF!</definedName>
    <definedName name="sopstveno">'Rashodi_blize'!$O$5:$O$1682</definedName>
    <definedName name="sopstveno1">'[1]Rashodi'!$O$7:$O$718</definedName>
    <definedName name="sopstveno3">'Rashodi_blize'!$O$124:$O$1613</definedName>
    <definedName name="Средства_из_буџета" localSheetId="1">'Rashodi_blize'!$J$3</definedName>
  </definedNames>
  <calcPr fullCalcOnLoad="1"/>
</workbook>
</file>

<file path=xl/sharedStrings.xml><?xml version="1.0" encoding="utf-8"?>
<sst xmlns="http://schemas.openxmlformats.org/spreadsheetml/2006/main" count="2796" uniqueCount="1298">
  <si>
    <t>20</t>
  </si>
  <si>
    <t>30</t>
  </si>
  <si>
    <t>42</t>
  </si>
  <si>
    <t>Обавезне таксе,новчане казне и пенали</t>
  </si>
  <si>
    <t xml:space="preserve"> ''ЈП ДИРЕКЦИЈА ЗА ИЗГРАДЊУ ОПШТИНЕ ТОПОЛА,, - ЈП Топола</t>
  </si>
  <si>
    <t>ПРЕДШКОЛСКО ВАСПИТАЊЕ</t>
  </si>
  <si>
    <t>ИЗВОРИ ФИНАНСИРАЊА ПО ПРОГРАМИМА ЗА РАЗДЕО 3.</t>
  </si>
  <si>
    <t>060201</t>
  </si>
  <si>
    <t>060206</t>
  </si>
  <si>
    <t>090101</t>
  </si>
  <si>
    <t>150101</t>
  </si>
  <si>
    <t>060101</t>
  </si>
  <si>
    <t>070101</t>
  </si>
  <si>
    <t>130101</t>
  </si>
  <si>
    <t>110101</t>
  </si>
  <si>
    <t>040101</t>
  </si>
  <si>
    <t>120101</t>
  </si>
  <si>
    <t>120104</t>
  </si>
  <si>
    <t>120107</t>
  </si>
  <si>
    <t>130104</t>
  </si>
  <si>
    <t>200101</t>
  </si>
  <si>
    <t>200104</t>
  </si>
  <si>
    <t>200107</t>
  </si>
  <si>
    <t>200201</t>
  </si>
  <si>
    <t>200301</t>
  </si>
  <si>
    <t>180101</t>
  </si>
  <si>
    <t>Остале некретнине и опрема</t>
  </si>
  <si>
    <t>150201</t>
  </si>
  <si>
    <t>150204</t>
  </si>
  <si>
    <t>010101</t>
  </si>
  <si>
    <t>ИЗВОРИ ФИНАНСИРАЊА ЗА ПРОГРАМ 14 - РАЗВОЈ СПОРТА И ОМЛАДИНЕ</t>
  </si>
  <si>
    <t xml:space="preserve"> </t>
  </si>
  <si>
    <t>Раздео</t>
  </si>
  <si>
    <t>Глава</t>
  </si>
  <si>
    <t>Функција</t>
  </si>
  <si>
    <t>Позиција</t>
  </si>
  <si>
    <t>Економска класификација</t>
  </si>
  <si>
    <t>О    П    И    С</t>
  </si>
  <si>
    <t>Социјални доприноси на терет послодавца</t>
  </si>
  <si>
    <t>Накнаде у натури</t>
  </si>
  <si>
    <t>Накнаде за запослене</t>
  </si>
  <si>
    <t>Трошкови службених путовања у земљи</t>
  </si>
  <si>
    <t>Услуге по уговору</t>
  </si>
  <si>
    <t>Репрезентација</t>
  </si>
  <si>
    <t>ИЗВОРИ ФИНАНСИРАЊА ЗА ФУНКЦИЈУ 110</t>
  </si>
  <si>
    <t>Приходи из буџета</t>
  </si>
  <si>
    <t>УКУПНО ЗА ФУНКЦИЈУ 110</t>
  </si>
  <si>
    <t>ИЗБОРНА КОМИСИЈА</t>
  </si>
  <si>
    <t>Опште јавне услуге које нису класификоване на другом месту</t>
  </si>
  <si>
    <t>Услуге по уговору (штампање изборног материјала)</t>
  </si>
  <si>
    <t>Материјал (канцеларијски материјал, бензин. . . )</t>
  </si>
  <si>
    <t>ИЗВОРИ ФИНАНСИРАЊА ЗА ФУНКЦИЈУ 160</t>
  </si>
  <si>
    <t>01</t>
  </si>
  <si>
    <t>04</t>
  </si>
  <si>
    <t>ОПШТИНСКА УПРАВА</t>
  </si>
  <si>
    <t>Месечне карте</t>
  </si>
  <si>
    <t>Социјална давања запосленим</t>
  </si>
  <si>
    <t>Отпремнине</t>
  </si>
  <si>
    <t>Јубиларне награде</t>
  </si>
  <si>
    <t>Стални трошкови</t>
  </si>
  <si>
    <t>Трошкови платног промета и банкарских услуга</t>
  </si>
  <si>
    <t>Трошкови осигурања</t>
  </si>
  <si>
    <t>Трошкови путовања</t>
  </si>
  <si>
    <t>Услуге одржавања рачунара</t>
  </si>
  <si>
    <t>Услуге образовања и усавршавања запослених</t>
  </si>
  <si>
    <t>Дотације невладиним организацијама</t>
  </si>
  <si>
    <t>Накнаде штете услед елементарних непогода</t>
  </si>
  <si>
    <t>Текућа буџетска резерва</t>
  </si>
  <si>
    <t>Специјализоване услуге</t>
  </si>
  <si>
    <t>Текуће поправке и одржавање</t>
  </si>
  <si>
    <t>Одржавање возила</t>
  </si>
  <si>
    <t>Одржавање опреме</t>
  </si>
  <si>
    <t>Материјал</t>
  </si>
  <si>
    <t>Канцеларијски материјал</t>
  </si>
  <si>
    <t>Материјал за образовање и усавршавање запослених</t>
  </si>
  <si>
    <t>090</t>
  </si>
  <si>
    <t>Водоснабдевање</t>
  </si>
  <si>
    <t>УКУПНО ЗА ФУНКЦИЈУ 630</t>
  </si>
  <si>
    <t>Зграде и грађевински објекти</t>
  </si>
  <si>
    <t>ИЗВОРИ ФИНАНСИРАЊА ЗА ФУНКЦИЈУ 620</t>
  </si>
  <si>
    <t>07</t>
  </si>
  <si>
    <t>УКУПНО ЗА ФУНКЦИЈУ 620</t>
  </si>
  <si>
    <t>МЕСНЕ ЗАЈЕДНИЦЕ</t>
  </si>
  <si>
    <t>Остала основна средства</t>
  </si>
  <si>
    <t>Сопствени приходи</t>
  </si>
  <si>
    <t>КУЛТУРА</t>
  </si>
  <si>
    <t>Услуге културе</t>
  </si>
  <si>
    <t>Превоз радника</t>
  </si>
  <si>
    <t>Трошкови платног промета</t>
  </si>
  <si>
    <t>Трошкови дневница</t>
  </si>
  <si>
    <t>Остале опште услуге</t>
  </si>
  <si>
    <t>Одржавање зграде</t>
  </si>
  <si>
    <t>Машине и опрема</t>
  </si>
  <si>
    <t>ИЗВОРИ ФИНАНСИРАЊА ЗА ФУНКЦИЈУ 820</t>
  </si>
  <si>
    <t>УКУПНО ЗА ФУНКЦИЈУ 820</t>
  </si>
  <si>
    <t>ФИЗИЧКА КУЛТУРА</t>
  </si>
  <si>
    <t>Услуге рекреације и спорта</t>
  </si>
  <si>
    <t>Донације и трансфери осталим нивоима власти</t>
  </si>
  <si>
    <t>ИЗВОРИ ФИНАНСИРАЊА ЗА ФУНКЦИЈУ 810</t>
  </si>
  <si>
    <t>УКУПНО ЗА ФУНКЦИЈУ 810</t>
  </si>
  <si>
    <t>Социјална давања запосленима</t>
  </si>
  <si>
    <t>Плате и додаци запослених и функционера</t>
  </si>
  <si>
    <t>Стални трошкови (трошкови кор. простора, телефона, трошкови грејања)</t>
  </si>
  <si>
    <t>УКУПНО ЗА ФУНКЦИЈУ 160</t>
  </si>
  <si>
    <t>ИЗВОРИ ФИНАНСИРАЊА ЗА РАЗДЕО 1.</t>
  </si>
  <si>
    <t>УКУПНО ЗА РАЗДЕО 1.</t>
  </si>
  <si>
    <t>Плате и додаци запослених</t>
  </si>
  <si>
    <t>Зараде запослених</t>
  </si>
  <si>
    <t>Награде, бонуси и остали посебни расходи</t>
  </si>
  <si>
    <t>Услуге за електричну енергију</t>
  </si>
  <si>
    <t>Услуге водовода и канализације</t>
  </si>
  <si>
    <t>Услуге комуникација</t>
  </si>
  <si>
    <r>
      <t xml:space="preserve">Трошкови </t>
    </r>
    <r>
      <rPr>
        <sz val="10"/>
        <rFont val="Arial"/>
        <family val="2"/>
      </rPr>
      <t xml:space="preserve">службених путовања </t>
    </r>
    <r>
      <rPr>
        <sz val="10"/>
        <rFont val="Arial"/>
        <family val="0"/>
      </rPr>
      <t>у земљи</t>
    </r>
  </si>
  <si>
    <r>
      <t xml:space="preserve">Трошкови </t>
    </r>
    <r>
      <rPr>
        <sz val="10"/>
        <rFont val="Arial"/>
        <family val="2"/>
      </rPr>
      <t>службених путовања</t>
    </r>
    <r>
      <rPr>
        <sz val="10"/>
        <rFont val="Arial"/>
        <family val="0"/>
      </rPr>
      <t xml:space="preserve"> у иностранство</t>
    </r>
  </si>
  <si>
    <t>Стална буџетска резерва</t>
  </si>
  <si>
    <t>ИЗВОРИ ФИНАНСИРАЊА ЗА ФУНКЦИЈУ 630</t>
  </si>
  <si>
    <t>Развој заједнице</t>
  </si>
  <si>
    <t>Плате, додаци и накнаде запослених</t>
  </si>
  <si>
    <r>
      <t xml:space="preserve">Трошкови </t>
    </r>
    <r>
      <rPr>
        <sz val="10"/>
        <rFont val="Arial"/>
        <family val="2"/>
      </rPr>
      <t>комуналних услуга</t>
    </r>
  </si>
  <si>
    <t>Компјутерске услуге</t>
  </si>
  <si>
    <t>Стручне услуге</t>
  </si>
  <si>
    <r>
      <t xml:space="preserve">Трошкови </t>
    </r>
    <r>
      <rPr>
        <sz val="10"/>
        <color indexed="8"/>
        <rFont val="Arial"/>
        <family val="2"/>
      </rPr>
      <t>платног промета</t>
    </r>
  </si>
  <si>
    <r>
      <t xml:space="preserve">Трошкови </t>
    </r>
    <r>
      <rPr>
        <sz val="10"/>
        <color indexed="8"/>
        <rFont val="Arial"/>
        <family val="2"/>
      </rPr>
      <t>осигурања</t>
    </r>
  </si>
  <si>
    <r>
      <t xml:space="preserve">Трошкови </t>
    </r>
    <r>
      <rPr>
        <sz val="10"/>
        <color indexed="8"/>
        <rFont val="Arial"/>
        <family val="2"/>
      </rPr>
      <t>путовања</t>
    </r>
  </si>
  <si>
    <t>Текуће одржавање</t>
  </si>
  <si>
    <t>Одржавање зграда</t>
  </si>
  <si>
    <t>Стручна литература</t>
  </si>
  <si>
    <t>ИЗВОРИ ФИНАНСИРАЊА ЗА ФУНКЦИЈУ 911</t>
  </si>
  <si>
    <t>УКУПНО ЗА ФУНКЦИЈУ 911</t>
  </si>
  <si>
    <t>ОСНОВНО ОБРАЗОВАЊЕ</t>
  </si>
  <si>
    <t>ОШ ,,Карађорђе,, - Топола</t>
  </si>
  <si>
    <t>Накнада за запослене</t>
  </si>
  <si>
    <t>ОШ ,,Милан Благојевић,, - Наталинци</t>
  </si>
  <si>
    <t>ОШ ,,Живко Томић,, - Доња Шаторња</t>
  </si>
  <si>
    <t>ОШ ,,Сестре Радовић,, - Белосавци</t>
  </si>
  <si>
    <t>ИЗВОРИ ФИНАНСИРАЊА ЗА ФУНКЦИЈУ 912</t>
  </si>
  <si>
    <t>УКУПНО ЗА ФУНКЦИЈУ 912</t>
  </si>
  <si>
    <t>Музичка школа ,,Петар Илић,, - Аранђеловац</t>
  </si>
  <si>
    <t>СРЕДЊЕ ОБРАЗОВАЊЕ</t>
  </si>
  <si>
    <t>Накнаде за социјалну заштиту из буџета</t>
  </si>
  <si>
    <t>ИЗВОРИ ФИНАНСИРАЊА ЗА ФУНКЦИЈУ 920</t>
  </si>
  <si>
    <t>УКУПНО ЗА ФУНКЦИЈУ 920</t>
  </si>
  <si>
    <t>Дом здравља ,,Свети Ђорђе,, - Топола</t>
  </si>
  <si>
    <t>ТУРИЗАМ</t>
  </si>
  <si>
    <t>Туристичка организација ,,Опленац,, - Топола</t>
  </si>
  <si>
    <t>ИЗВОРИ ФИНАНСИРАЊА ЗА ФУНКЦИЈУ 473</t>
  </si>
  <si>
    <t>УКУПНО ЗА ФУНКЦИЈУ 473</t>
  </si>
  <si>
    <t>СРЕДСТВА ЗА РЕВИТАЛИЗАЦИЈУ СЕЛА</t>
  </si>
  <si>
    <t>ПОЉОПРИВРЕДА</t>
  </si>
  <si>
    <t>ИЗВОРИ ФИНАНСИРАЊА ЗА ФУНКЦИЈУ 421</t>
  </si>
  <si>
    <t>УКУПНО ЗА ФУНКЦИЈУ 421</t>
  </si>
  <si>
    <t>Библиотека ,,Радоје Домановић,, - Топола</t>
  </si>
  <si>
    <t>Порез на приход од самосталне делатности</t>
  </si>
  <si>
    <t>Порез на приходе од непокретности</t>
  </si>
  <si>
    <t>Порез на приходе од пољопривреде и шумарства</t>
  </si>
  <si>
    <t>Периодични порез од непокретности</t>
  </si>
  <si>
    <t>Порез на заоставштину, наслеђе и поклоне</t>
  </si>
  <si>
    <t>Порез на финансијске и капиталне трансакције</t>
  </si>
  <si>
    <t>Боравишна такса</t>
  </si>
  <si>
    <t>Камате</t>
  </si>
  <si>
    <t>Приход од камата на депонована средства</t>
  </si>
  <si>
    <t>Закуп непроизведене имовине</t>
  </si>
  <si>
    <t>Продаја од стране тржишних организација</t>
  </si>
  <si>
    <t>Приходи од давања у закуп непокретности</t>
  </si>
  <si>
    <t>С В Е Г А :</t>
  </si>
  <si>
    <t>Порез на дох.добит и капит.доб. које плаћају физ.лица</t>
  </si>
  <si>
    <t>ПРИХОДИ</t>
  </si>
  <si>
    <t>1.  П Р И Х О Д И</t>
  </si>
  <si>
    <t>Економ. Класифи-
кација</t>
  </si>
  <si>
    <t>Средства резерве</t>
  </si>
  <si>
    <t>Новчане казне и пенали по решењима судова и судских тела</t>
  </si>
  <si>
    <t xml:space="preserve">УКУПНО: </t>
  </si>
  <si>
    <t>Отплате камате домаћим пословним банкама</t>
  </si>
  <si>
    <t>3. РАСХОДИ ПО БЛИЖИМ НАМЕНАМА</t>
  </si>
  <si>
    <r>
      <t xml:space="preserve">Накнаде за рад бирачких тела, бирачких одбора и </t>
    </r>
    <r>
      <rPr>
        <sz val="10"/>
        <rFont val="Arial"/>
        <family val="2"/>
      </rPr>
      <t>секретара</t>
    </r>
  </si>
  <si>
    <t>Отплате камате дoмаћим пословним банкама</t>
  </si>
  <si>
    <t>Субвенције јавним нефинансијским предузећима и организацијама</t>
  </si>
  <si>
    <t>1201-0011</t>
  </si>
  <si>
    <t>Пројекат 0011 (П 0011) - Јасенички жубор</t>
  </si>
  <si>
    <t>Споредне продаје добара и услуга које врше др. нетрж. једин.</t>
  </si>
  <si>
    <t>СКУПШТИНА ОПШТИНЕ</t>
  </si>
  <si>
    <t>Награде запосленима и остали посебни расходи</t>
  </si>
  <si>
    <t xml:space="preserve">Трошкови  путовања </t>
  </si>
  <si>
    <t>Трошкови службених путовања у иностранство</t>
  </si>
  <si>
    <t xml:space="preserve">Остале опште услуге </t>
  </si>
  <si>
    <t>Поклони</t>
  </si>
  <si>
    <t>Објављивање тендера и информативних огласа</t>
  </si>
  <si>
    <t>Дотације политичким странкама</t>
  </si>
  <si>
    <t xml:space="preserve">Стални трошкови </t>
  </si>
  <si>
    <t>Материјал за саобраћај - гориво</t>
  </si>
  <si>
    <t>ИЗВОРИ ФИНАНСИРАЊА ЗА РАЗДЕО 2.</t>
  </si>
  <si>
    <t>УКУПНО ЗА РАЗДЕО 2.</t>
  </si>
  <si>
    <t>Исплата накнада за време одсуствовања са посла</t>
  </si>
  <si>
    <t>Услуге грејања</t>
  </si>
  <si>
    <t>Порези, обавезне таксе и казне</t>
  </si>
  <si>
    <t>Геодетске услуге</t>
  </si>
  <si>
    <t>Расходи за радну униформу ( одећа и ципеле)</t>
  </si>
  <si>
    <t>Материјал за посебне намене</t>
  </si>
  <si>
    <t>Остале помоћи у школовању</t>
  </si>
  <si>
    <t>06</t>
  </si>
  <si>
    <t>Донације од међународних организација</t>
  </si>
  <si>
    <t>1.2.</t>
  </si>
  <si>
    <t>Новчане казне и пенали по решењима судова</t>
  </si>
  <si>
    <t>Пројекти у области инфраструктуре - НИП</t>
  </si>
  <si>
    <t>Накнада за социјалну заштиту из буџета</t>
  </si>
  <si>
    <t>Новчане казне и пенали по решењу судова</t>
  </si>
  <si>
    <t>Накнада штете услед елементарних непогода</t>
  </si>
  <si>
    <t>Награде,бонуси и остали посебни расходи</t>
  </si>
  <si>
    <t>Енергетске услуге</t>
  </si>
  <si>
    <t>Услуге информисања</t>
  </si>
  <si>
    <t>Остали програми у култури</t>
  </si>
  <si>
    <t>Липовачка колонија</t>
  </si>
  <si>
    <t>Порези,обавезне таксе иказне</t>
  </si>
  <si>
    <t>Комуналне услуге</t>
  </si>
  <si>
    <t>Остали трошкови</t>
  </si>
  <si>
    <r>
      <t xml:space="preserve">Услуге </t>
    </r>
    <r>
      <rPr>
        <sz val="10"/>
        <color indexed="8"/>
        <rFont val="Arial"/>
        <family val="2"/>
      </rPr>
      <t>образовања и усавршавања запослених</t>
    </r>
  </si>
  <si>
    <t>Пројекти у области предшколског образовања-НИП</t>
  </si>
  <si>
    <t>ИЗВОРИ ФИНАНСИРАЊА ЗА ФУНКЦИЈУ 760</t>
  </si>
  <si>
    <t>УКУПНО ЗА ФУНКЦИЈУ 760</t>
  </si>
  <si>
    <t>Плате,додаци и накнаде запослених</t>
  </si>
  <si>
    <t>Закуп имовине и опреме</t>
  </si>
  <si>
    <t>Услуге образовања и усавршавање запослених</t>
  </si>
  <si>
    <t>Остале специјализоване услуге</t>
  </si>
  <si>
    <t>Текуће поправке и оджавање</t>
  </si>
  <si>
    <t>Употреба основних средстава</t>
  </si>
  <si>
    <t>Порези,обавезне таксе и казне</t>
  </si>
  <si>
    <t>Зграде и гређевински објекти</t>
  </si>
  <si>
    <t>Залихе робе за даљу продају</t>
  </si>
  <si>
    <t>Дотације Црвеном крсту - Топола</t>
  </si>
  <si>
    <t>УКУПНО ЗА РАЗДЕО 3</t>
  </si>
  <si>
    <t>Сопствени приходи буџетских корисника</t>
  </si>
  <si>
    <t>Социјални доприноси на терет запослених</t>
  </si>
  <si>
    <t>Накнада трошкова за запослене</t>
  </si>
  <si>
    <t>Награда запосленима и остали посебни расходи</t>
  </si>
  <si>
    <t>ИЗВОРИ ФИНАНСИРАЊА ЗА РАЗДЕО 4.</t>
  </si>
  <si>
    <t>УКУПНО ЗА РАЗДЕО 4.</t>
  </si>
  <si>
    <t>Самодопринос из прихода лица која се баве сам. делатношћу</t>
  </si>
  <si>
    <t>Порез на приход од давања у закуп покретних ствари</t>
  </si>
  <si>
    <t>Порези на појединачне услуге</t>
  </si>
  <si>
    <t>Комунална такса за држање мот. друмских и прикљ. возила</t>
  </si>
  <si>
    <t>Накнада од давања у закуп пољопривредног земљишта</t>
  </si>
  <si>
    <t>Комунална такса за заузеће јавне површине грађ. материјалом</t>
  </si>
  <si>
    <t>Комунална такса за коришћење простора на јавним површинама</t>
  </si>
  <si>
    <t>Таксе у корист нивоа општина</t>
  </si>
  <si>
    <t>Општинске административне таксе</t>
  </si>
  <si>
    <t>Приходи од новчаних казни за прекршаје</t>
  </si>
  <si>
    <t>У К У П Н О  Т Е К У Ћ И  П Р И Х О Д И</t>
  </si>
  <si>
    <t>Капиталне дон.од иностраних држава у корист општина</t>
  </si>
  <si>
    <t>Накнада штете за повреде или штету нанету од стр. држ. органа</t>
  </si>
  <si>
    <t>ОШ ,,Милутин Јеленић,, - Горња Трнава</t>
  </si>
  <si>
    <t>Трошкови  путовања</t>
  </si>
  <si>
    <t>Донације страних држава у капиталне инвестиције</t>
  </si>
  <si>
    <t>Апотекарска установа</t>
  </si>
  <si>
    <t>Вишегодишњи засади</t>
  </si>
  <si>
    <t xml:space="preserve">Средства из осталих извора </t>
  </si>
  <si>
    <t>2.   РАСХОДИ ПО ОСНОВНИМ НАМЕНАМА</t>
  </si>
  <si>
    <t>Накнаде трошкова  за запослене</t>
  </si>
  <si>
    <t>Накнаде трошкова за запослене</t>
  </si>
  <si>
    <t>Накнаде  трошкова за запослене</t>
  </si>
  <si>
    <t>Материјал за одрж.хигијене и угоститељство</t>
  </si>
  <si>
    <t>КУЛТУРНИ ЦЕНТАР</t>
  </si>
  <si>
    <t>Услуге образовања,културе и спорта</t>
  </si>
  <si>
    <t>ИЗВОРИ ФИНАНСИРАЊА ЗА ФУНКЦИЈУ   330</t>
  </si>
  <si>
    <t>УКУПНО ЗА ФУНКЦИЈУ    330</t>
  </si>
  <si>
    <t>Услуге спорта</t>
  </si>
  <si>
    <t>Отплата главнице  домаћим пословним банкама</t>
  </si>
  <si>
    <t>Мaшине и опрема</t>
  </si>
  <si>
    <t>Пор.на употр.добра и на дозв.да се добра употр.</t>
  </si>
  <si>
    <t>УКУПНО РАЗДЕО 1+2+3+4</t>
  </si>
  <si>
    <t>3.4.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</si>
  <si>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</si>
  <si>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</si>
  <si>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</si>
  <si>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</si>
  <si>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</si>
  <si>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</si>
  <si>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</si>
  <si>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</si>
  <si>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</si>
  <si>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</si>
  <si>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</si>
  <si>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</si>
  <si>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</si>
  <si>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</si>
  <si>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</si>
  <si>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</si>
  <si>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</si>
  <si>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</si>
  <si>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</si>
  <si>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</si>
  <si>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</si>
  <si>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</si>
  <si>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</si>
  <si>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</si>
  <si>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</si>
  <si>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</si>
  <si>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</si>
  <si>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</si>
  <si>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</si>
  <si>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</si>
  <si>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</si>
  <si>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</si>
  <si>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</si>
  <si>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</si>
  <si>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</si>
  <si>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</si>
  <si>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</si>
  <si>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</si>
  <si>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</si>
  <si>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</si>
  <si>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</si>
  <si>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</si>
  <si>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</si>
  <si>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</si>
  <si>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</si>
  <si>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</si>
  <si>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</si>
  <si>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</si>
  <si>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</si>
  <si>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</si>
  <si>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</si>
  <si>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</si>
  <si>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</si>
  <si>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</si>
  <si>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</si>
  <si>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</si>
  <si>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</si>
  <si>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</si>
  <si>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</si>
  <si>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</si>
  <si>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</si>
  <si>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</si>
  <si>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</si>
  <si>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</si>
  <si>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</si>
  <si>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</si>
  <si>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</si>
  <si>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</si>
  <si>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</si>
  <si>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</si>
  <si>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</si>
  <si>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</si>
  <si>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</si>
  <si>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</si>
  <si>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</si>
  <si>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</si>
  <si>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</si>
  <si>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</si>
  <si>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</si>
  <si>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</si>
  <si>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</si>
  <si>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</si>
  <si>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</si>
  <si>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</si>
  <si>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</si>
  <si>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</si>
  <si>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</si>
  <si>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</si>
  <si>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</si>
  <si>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</si>
  <si>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</si>
  <si>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</si>
  <si>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</si>
  <si>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</si>
  <si>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</si>
  <si>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</si>
  <si>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</si>
  <si>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</si>
  <si>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</si>
  <si>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</si>
  <si>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</si>
  <si>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</si>
  <si>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</si>
  <si>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</si>
  <si>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</si>
  <si>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</si>
  <si>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</si>
  <si>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</si>
  <si>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139</t>
  </si>
  <si>
    <t>140</t>
  </si>
  <si>
    <t>143</t>
  </si>
  <si>
    <t>144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</si>
  <si>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</si>
  <si>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</si>
  <si>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</si>
  <si>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</si>
  <si>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</si>
  <si>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</si>
  <si>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</si>
  <si>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</si>
  <si>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</si>
  <si>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</si>
  <si>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</si>
  <si>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</si>
  <si>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</si>
  <si>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</si>
  <si>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</si>
  <si>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</si>
  <si>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</si>
  <si>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</si>
  <si>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</si>
  <si>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</si>
  <si>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</si>
  <si>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</si>
  <si>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</si>
  <si>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</si>
  <si>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</si>
  <si>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</si>
  <si>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</si>
  <si>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</si>
  <si>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</si>
  <si>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</si>
  <si>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</si>
  <si>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</si>
  <si>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</si>
  <si>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</si>
  <si>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</si>
  <si>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</si>
  <si>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</si>
  <si>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</si>
  <si>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</si>
  <si>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</si>
  <si>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</si>
  <si>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</si>
  <si>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192</t>
  </si>
  <si>
    <t>194</t>
  </si>
  <si>
    <t>200</t>
  </si>
  <si>
    <t>201</t>
  </si>
  <si>
    <t>203</t>
  </si>
  <si>
    <t>216</t>
  </si>
  <si>
    <t>245</t>
  </si>
  <si>
    <t>246</t>
  </si>
  <si>
    <t>250</t>
  </si>
  <si>
    <t>УКУПНО ЗА ГЛАВУ 3.4.</t>
  </si>
  <si>
    <t>ИЗВОРИ ФИНАНСИРАЊА ЗА ГЛАВУ 3.4.</t>
  </si>
  <si>
    <t>ИЗВОРИ ФИНАНСИРАЊА ЗА ГЛАВУ 3.8.</t>
  </si>
  <si>
    <t>УКУПНО ЗА ГЛАВУ 3.8.</t>
  </si>
  <si>
    <t>ИЗВОРИ ФИНАНСИРАЊА ЗА ГЛАВУ  3.9 и 3.10.</t>
  </si>
  <si>
    <t>УКУПНО ЗА ГЛАВУ 3.9 и 3.10.</t>
  </si>
  <si>
    <t>ИЗВОРИ ФИНАНСИРАЊА ЗА ГЛАВУ 3.11.</t>
  </si>
  <si>
    <t>УКУПНО ЗА ГЛАВУ 3.11.</t>
  </si>
  <si>
    <t>ИЗВОРИ ФИНАНСИРАЊА ЗА ГЛАВУ 3.12.</t>
  </si>
  <si>
    <t>УКУПНО ЗА ГЛАВУ 3.12.</t>
  </si>
  <si>
    <t>ИЗВОРИ ФИНАНСИРАЊА ЗА ГЛАВУ 3.13.</t>
  </si>
  <si>
    <t>УКУПНО ЗА ГЛАВУ 3.13.</t>
  </si>
  <si>
    <t>ИЗВОРИ ФИНАНСИРАЊА ЗА ГЛАВУ 3.14.</t>
  </si>
  <si>
    <t>УКУПНО ЗА ГЛАВУ 3.14.</t>
  </si>
  <si>
    <t>ИЗВОРИ ФИНАНСИРАЊА ЗА ГЛАВУ 3.15.</t>
  </si>
  <si>
    <t>УКУПНО ЗА ГЛАВУ 3.15.</t>
  </si>
  <si>
    <t>ИЗВОРИ ФИНАНСИРАЊА ЗА ГЛАВУ 1.16.</t>
  </si>
  <si>
    <t>УКУПНО ЗА ГЛАВУ 1.16.</t>
  </si>
  <si>
    <t xml:space="preserve">Табела 1. СТРУКТУРА ПРИХОДА </t>
  </si>
  <si>
    <t>Посланички додатак</t>
  </si>
  <si>
    <t>Текуће поправке и одрж. зграда и објеката</t>
  </si>
  <si>
    <t>Посланички  додатак</t>
  </si>
  <si>
    <t>Заштита животне средине</t>
  </si>
  <si>
    <t xml:space="preserve">Услуге по уговору </t>
  </si>
  <si>
    <t>Tekуће донације од иностраних држава у корист нивоа општина</t>
  </si>
  <si>
    <t>Tekуће донације од иностраних држава</t>
  </si>
  <si>
    <t>УКУПНО</t>
  </si>
  <si>
    <t>Укупно</t>
  </si>
  <si>
    <t>Комунална такса за држање средстава за игру(,,забавне игре,,)</t>
  </si>
  <si>
    <t xml:space="preserve">                                                                                </t>
  </si>
  <si>
    <t>.</t>
  </si>
  <si>
    <t>Средства  из осталих извора (13 и остало)</t>
  </si>
  <si>
    <t>Средства из осталих извора</t>
  </si>
  <si>
    <t>Укупна средства</t>
  </si>
  <si>
    <t>Средства из буџета</t>
  </si>
  <si>
    <t>Средства из сопствених извора</t>
  </si>
  <si>
    <t>Материјал за образовање, културу и спорт</t>
  </si>
  <si>
    <t>Материјал за одржавање хигијене</t>
  </si>
  <si>
    <t>Административне услуге</t>
  </si>
  <si>
    <t>Ненаменска средства буџета Републике</t>
  </si>
  <si>
    <t>Пројекти од ЕУ</t>
  </si>
  <si>
    <t>ФОНД ЗА ЗАШТИТУ ЖИВОТНЕ СРЕДИНЕ</t>
  </si>
  <si>
    <t>Агенција за рурални развој општине Топола</t>
  </si>
  <si>
    <t>Пројекти из области образовања</t>
  </si>
  <si>
    <t xml:space="preserve"> Остала нематеријална основна средства</t>
  </si>
  <si>
    <t>ИЗВОРИ ФИНАНСИРАЊА ЗА ГЛАВУ 1.14.</t>
  </si>
  <si>
    <t>УКУПНО ЗА ГЛАВУ 1.14.</t>
  </si>
  <si>
    <t>Нематеријална имовина</t>
  </si>
  <si>
    <t>Накн.штете за повреде или штету нанету од стране држ. орг.</t>
  </si>
  <si>
    <t>Порез на приходе од осигурања лица</t>
  </si>
  <si>
    <t>Проширена права ,смештај деце, и трошк.вештач.преко   ЦСР</t>
  </si>
  <si>
    <t>Остале стручне услуге</t>
  </si>
  <si>
    <t>Провизија</t>
  </si>
  <si>
    <t>Пројекти из области физичке културе и спорта-НИП</t>
  </si>
  <si>
    <t>ПРОГРАМИ ИЗ ОБЛАСТИ БЕЗБЕДНОСТИ САОБРАЋАЈА</t>
  </si>
  <si>
    <t>Приходи из буџета - по програму саобраћај</t>
  </si>
  <si>
    <t>Приходи из буџета-задуживање за пројекте</t>
  </si>
  <si>
    <t xml:space="preserve">Приходи из буџета  </t>
  </si>
  <si>
    <t>ИЗВОРИ ФИНАНСИРАЊА ЗА ФУНКЦИЈУ 560</t>
  </si>
  <si>
    <t>Остали приходи из области социјалне заштите</t>
  </si>
  <si>
    <t>УКУПНО ЗА ФУНКЦИЈУ 560</t>
  </si>
  <si>
    <t>Трошкови превоза</t>
  </si>
  <si>
    <t>Путни трошкови ученика основних школа</t>
  </si>
  <si>
    <t>Студентске стипендије</t>
  </si>
  <si>
    <t>Остале накнаде за запослене</t>
  </si>
  <si>
    <t>ПРОГРАМИ ЗА ВАНРЕДНЕ СИТУАЦИЈЕ</t>
  </si>
  <si>
    <t>ИЗВОРИ ФИНАНСИРАЊА ЗА ФУНКЦИЈУ 360</t>
  </si>
  <si>
    <t>Осигурање играча и чланова клуба</t>
  </si>
  <si>
    <t>Отплата камате домаћим пословним банкама</t>
  </si>
  <si>
    <t>Отплата главнице домаћим пословним банкама</t>
  </si>
  <si>
    <t>Пројекти у области здравства  - Дом здравља Топола</t>
  </si>
  <si>
    <t>Накнада за коришћење шума и шумског земљишта</t>
  </si>
  <si>
    <t>Накнада за конверзију  права коришћења у праву својине</t>
  </si>
  <si>
    <t>ПРЕДШКОЛСКА УСТАНОВА  ,,СОФИЈА РИСТИЋ,,  ТОПОЛА</t>
  </si>
  <si>
    <t>Јавни ред и безбедност</t>
  </si>
  <si>
    <t>Екон. клас.
група конта</t>
  </si>
  <si>
    <t>Приходи из буџета -  део наменских прихода - еко фонд</t>
  </si>
  <si>
    <t>Приходи из буџета- део наменских средстава - еко фонд</t>
  </si>
  <si>
    <t>Накнада за уређивање  грађевинског земљишта</t>
  </si>
  <si>
    <t>Услуге  комуникација</t>
  </si>
  <si>
    <t>Материјал за саобраћај</t>
  </si>
  <si>
    <t>Материјал за пољопривреду</t>
  </si>
  <si>
    <t>Медицински и лабораторијски  материјали</t>
  </si>
  <si>
    <t>Порез на пренос  апсолутних права</t>
  </si>
  <si>
    <t>Средства за социјално становање у заштићеним условима</t>
  </si>
  <si>
    <t xml:space="preserve">Комун. такса за коришћ. рекл. паноа,истиц, и испис. фирме ван пос. </t>
  </si>
  <si>
    <t>Финансир.програма из обл. зашт. жив. средине</t>
  </si>
  <si>
    <t>Накнада за промену намене пољопривредног земљишта</t>
  </si>
  <si>
    <t>Приходи из буџета - део наменских прих. -еко фонд</t>
  </si>
  <si>
    <t>Други порези које искључиво плаћају предузећа односно предузетници</t>
  </si>
  <si>
    <t>Земљиште</t>
  </si>
  <si>
    <t>Пројекти из области праћења остваривања родне равнопр.</t>
  </si>
  <si>
    <t>Оснивачки улог ''Стари Опленац'' Топола</t>
  </si>
  <si>
    <t>Нематеријална улагања</t>
  </si>
  <si>
    <t xml:space="preserve">Примања од продаје покретних ствари </t>
  </si>
  <si>
    <t>Мешовити и неодређени приходи</t>
  </si>
  <si>
    <t>Остали  приходи у корист нивоа општина</t>
  </si>
  <si>
    <t xml:space="preserve">Меморандумске ставке за рефундацију  расхода </t>
  </si>
  <si>
    <t>Меморандумске ставке за рефундацију расхода</t>
  </si>
  <si>
    <t>Порез на друге приходе</t>
  </si>
  <si>
    <t>Порез на зараде</t>
  </si>
  <si>
    <t>Самодопринос из прихода земљорадника</t>
  </si>
  <si>
    <t>Самодопринос према зарадама запосл. на терит.општине (М.З.)</t>
  </si>
  <si>
    <t>Капитални трансфери од др.нивоа власти у корист нивоа општина</t>
  </si>
  <si>
    <t>Приходи од продаје добара и усл. од стране  тржишних организ.</t>
  </si>
  <si>
    <t>Капитални добровољни трансфери од физичких и правних лица</t>
  </si>
  <si>
    <t>Поклони за децу запослених</t>
  </si>
  <si>
    <t>Превоз на посао и са посла - маркица</t>
  </si>
  <si>
    <t>Накнаде  трошкова за превоз на посао и са посла</t>
  </si>
  <si>
    <t>Осигурање имовине -возила</t>
  </si>
  <si>
    <t xml:space="preserve">Услуге информисања </t>
  </si>
  <si>
    <t>Услуге рекламе и пропаганде</t>
  </si>
  <si>
    <t>Текуће поправке и одржавање опреме за саобраћај</t>
  </si>
  <si>
    <t>Стручна литература за редовне потребе запослених</t>
  </si>
  <si>
    <t>Регистарција возила</t>
  </si>
  <si>
    <t>Обавезне таксе</t>
  </si>
  <si>
    <t>Помоћ у медицинском лечењу запосл. или члана уже породице</t>
  </si>
  <si>
    <t>Услуге редовног одржавања и старања</t>
  </si>
  <si>
    <t>0сигурање имовине</t>
  </si>
  <si>
    <t>0сигурање имовине-возила при прегистрацији</t>
  </si>
  <si>
    <t>Остале медицинске услуге</t>
  </si>
  <si>
    <t>Текуће поправке и одрж.опреме за саобраћај</t>
  </si>
  <si>
    <t>Текуће поправке и одрж.административне опреме</t>
  </si>
  <si>
    <t>Алат и инвентар -гуме</t>
  </si>
  <si>
    <r>
      <t xml:space="preserve">Новчане казне и </t>
    </r>
    <r>
      <rPr>
        <sz val="10"/>
        <rFont val="Arial"/>
        <family val="2"/>
      </rPr>
      <t>пенали</t>
    </r>
    <r>
      <rPr>
        <sz val="10"/>
        <rFont val="Arial"/>
        <family val="0"/>
      </rPr>
      <t xml:space="preserve"> по решењима судова </t>
    </r>
  </si>
  <si>
    <t>Накнаде штете од дивљачи</t>
  </si>
  <si>
    <t>Накнаде штете за повреде или штету насталу услед ел. непог.</t>
  </si>
  <si>
    <t>Дотације осталим удружењима</t>
  </si>
  <si>
    <t>Дотације спорстким удружењима</t>
  </si>
  <si>
    <t>Примања од продаје непокретности</t>
  </si>
  <si>
    <t>Дотације удружењима из области социјалне заштите</t>
  </si>
  <si>
    <t>Наменска средства буџета Републике</t>
  </si>
  <si>
    <t>Остала социјална давања-једнократне помоћи</t>
  </si>
  <si>
    <t>Пројекти из области управљања имовином</t>
  </si>
  <si>
    <t>59.1</t>
  </si>
  <si>
    <t>88.1</t>
  </si>
  <si>
    <t>115.1</t>
  </si>
  <si>
    <t>119.1</t>
  </si>
  <si>
    <t>119.2</t>
  </si>
  <si>
    <t>119.3</t>
  </si>
  <si>
    <t>Текуће субвенције јавним нефинанс. предуз. и организ.</t>
  </si>
  <si>
    <t>Субвенције јавним нефинансијским предуз. и организ.</t>
  </si>
  <si>
    <t>Капиталне  субвенције јавним нефинанс. предуз. и организ.</t>
  </si>
  <si>
    <t>Инвестиције из области спорта</t>
  </si>
  <si>
    <t>Канцеларија за младе</t>
  </si>
  <si>
    <t>Услуге одржавања софтвера</t>
  </si>
  <si>
    <t>Комунална  такса за коришћ.простора за паркир. друмских,моторних и прик.возила на уређеним и обележеним површинама</t>
  </si>
  <si>
    <t>Културно туристичка манифестација ''Опленачка берба''</t>
  </si>
  <si>
    <t>Субвенције јавним нефинансијским предузећима и организац.</t>
  </si>
  <si>
    <t>%</t>
  </si>
  <si>
    <t>Остали подстицаји из области пољопривреде</t>
  </si>
  <si>
    <t xml:space="preserve">Приходи из буџета </t>
  </si>
  <si>
    <t>Трансфери  од других нивоа власти</t>
  </si>
  <si>
    <t>Трансфери између буџетских корисника на истом нивоу</t>
  </si>
  <si>
    <t xml:space="preserve">Остале дотације и трансфери </t>
  </si>
  <si>
    <t>Остале дотације и трансфери по решењима и споразумима</t>
  </si>
  <si>
    <t>Остале дотације и трансфери</t>
  </si>
  <si>
    <t>Tрансфери од других нивоа власти (текући и капитални)</t>
  </si>
  <si>
    <t>Ненаменски  трансфери од др. нивоа власти у корист нивоа општина</t>
  </si>
  <si>
    <t>Добровољни трансф.од физ.и правних лица (текући и капитални)</t>
  </si>
  <si>
    <t>Добровољни трансф.од физ.и правних лица(текући и капитални)</t>
  </si>
  <si>
    <t>Примања од домаћих задуживања</t>
  </si>
  <si>
    <t>Меморандумске ставке за рефундацију расхода из предх.године</t>
  </si>
  <si>
    <t>Остале услуге и матер. за текуће поправке и одрж. зграда</t>
  </si>
  <si>
    <t>Порез на земљиште (за обавезе настале до 01.01.2014. год.)</t>
  </si>
  <si>
    <t>Програмска класификација</t>
  </si>
  <si>
    <t>ПРОГРАМ 15 - ЛОКАЛНА САМОУПРАВА</t>
  </si>
  <si>
    <t>0602</t>
  </si>
  <si>
    <t>0602-0001</t>
  </si>
  <si>
    <t>Пројекат 0007 (П 0007) - Унапређење система заштите пољопривредног земљишта на подручју Општине Топола</t>
  </si>
  <si>
    <t>Програмска активност 0001 (ПА 0001) - Функционисање локалне самоуправе и градских општина</t>
  </si>
  <si>
    <t>Програмска активност 0003 (ПА 0003) - Управљање јавним дугом</t>
  </si>
  <si>
    <t>0602-0003</t>
  </si>
  <si>
    <t>Трансакције јавног дуга</t>
  </si>
  <si>
    <t>0901</t>
  </si>
  <si>
    <t>ПРОГРАМ 11 - СОЦИЈАЛНА И ДЕЧИЈА ЗАШТИТА</t>
  </si>
  <si>
    <t>Програмска активност 0004 (ПА 0004) - Саветодавно-терапијске и социјално едукативне услуге</t>
  </si>
  <si>
    <t>0901-0004</t>
  </si>
  <si>
    <t>ПРОГРАМ 3 - ЛОКАЛНИ ЕКОНОМСКИ РАЗВОЈ</t>
  </si>
  <si>
    <t>1501</t>
  </si>
  <si>
    <t>1501-0001</t>
  </si>
  <si>
    <t>0901-0005</t>
  </si>
  <si>
    <t>0901-0001</t>
  </si>
  <si>
    <t>0901-0003</t>
  </si>
  <si>
    <t>ИЗВОРИ ФИНАНСИРАЊА ЗА ПРОГРАМ 0901 ПРОГРАМ 11, СОЦИЈАЛНА И ДЕЧИЈА ЗАШТИТА</t>
  </si>
  <si>
    <t>Програмска активност 0003 (ПА 0003) - подстицај за развој предузетништва</t>
  </si>
  <si>
    <t>1501-0003</t>
  </si>
  <si>
    <t>ПРОГРАМ 14 - РАЗВОЈ СПОРТА И ОМЛАДИНЕ</t>
  </si>
  <si>
    <t>1301</t>
  </si>
  <si>
    <t>1301-0001</t>
  </si>
  <si>
    <t>Програмска активност 0001 (ПА 0001) - Подршка локалним спортским организацијама, удружењима и савезима</t>
  </si>
  <si>
    <t>0601</t>
  </si>
  <si>
    <t>ПРОГРАМ 2 - Комунална делатност</t>
  </si>
  <si>
    <t>Накнада за коришћење грађевинског земљишта</t>
  </si>
  <si>
    <t>Капиталне субвенције - кредит за камион смећар</t>
  </si>
  <si>
    <t>ОДРЖАВАЊЕ ИЗБОРА</t>
  </si>
  <si>
    <t>Порез на имовину (осим на земљиште, акције и уделе) од физичких лица</t>
  </si>
  <si>
    <t>Порез на имовину (осим на земљиште, акције и уделе) од правних лица</t>
  </si>
  <si>
    <t>Остале новчане казне, пенали и приходи од одузете имовинске користи</t>
  </si>
  <si>
    <t>Накнада за коришћење минералних сировина</t>
  </si>
  <si>
    <t>Капиталне субвенције - Лизинг за возило ФАП</t>
  </si>
  <si>
    <t>Специјализоване услуге - Одржавање депонија</t>
  </si>
  <si>
    <t>ИЗВОРИ ФИНАНСИРАЊА ЗА ПРОГРАМ 0601 ПРОГРАМ 2 - Комунална делатност</t>
  </si>
  <si>
    <t>0701</t>
  </si>
  <si>
    <t>ПРОГРАМ 7 - ПУТНА ИНФРАСТРУКТУРА</t>
  </si>
  <si>
    <t>0701-0001</t>
  </si>
  <si>
    <t>Програмска активност 0001 (ПА 0001) - Управљање саобраћајном инфраструктуром</t>
  </si>
  <si>
    <t>0701-0002</t>
  </si>
  <si>
    <t>Програмска активност 0002 (ПА 0002) - Одржавање путева</t>
  </si>
  <si>
    <t>Проjeкат 0003 (П 0003) - Реконструкција улице поред изворишта кречана</t>
  </si>
  <si>
    <t>1301-0003</t>
  </si>
  <si>
    <t>Програмска активност 0003 (ПА 0003) - Одржавање спортске инфраструктуре</t>
  </si>
  <si>
    <t>Проjeкат 0004 (П 0004) - Изградња спортског игралишта у Маскару</t>
  </si>
  <si>
    <t>Проjeкат 0005 (П 0005) - Реконструкција спортског игралишта у Доњој Трешњевици</t>
  </si>
  <si>
    <t>1101</t>
  </si>
  <si>
    <t>ПРОГРАМ 1 - ЛОКАЛНИ РАЗВОЈ И ПРОСТОРНО ПЛАНИРАЊЕ</t>
  </si>
  <si>
    <t>Проjeкат 0006 (П 0006) - Изградња визиторског центра у Тополи - Прва и Друга  фаза</t>
  </si>
  <si>
    <t>1101-0001</t>
  </si>
  <si>
    <t>Програмска активност 0001 (ПА 0001) - Стратешко, просторно и урбанистичко планирање</t>
  </si>
  <si>
    <t>Програмска активност 0005 (ПА 0005) - Финансијска подршка локалном економском развоју</t>
  </si>
  <si>
    <t>Проjeкат 0006 (П 0006) - Набавка и уградња трафоа</t>
  </si>
  <si>
    <t>0701-0003</t>
  </si>
  <si>
    <t>ИЗВОРИ ФИНАНСИРАЊА ЗА ПРОГРАМ 0602 ПРОГРАМ 15 - ЛОКАЛНА САМОУПРАВА</t>
  </si>
  <si>
    <t>ИЗВОРИ ФИНАНСИРАЊА ЗА ПРОГРАМ 0701 ПРОГРАМ  7 - ПУТНА ИНФРАСТРУКТУРА</t>
  </si>
  <si>
    <t>ИЗВОРИ ФИНАНСИРАЊА ЗА ПРОГРАМ 1301 ПРОГРАМ 14 - РАЗВОЈ СПОРТА И ОМЛАДИНЕ</t>
  </si>
  <si>
    <t>ИЗВОРИ ФИНАНСИРАЊА ЗА ПРОГРАМ 1501 ПРОГРАМ 3 - ЛОКАЛНИ ЕКОНОМСКИ РАЗВОЈ</t>
  </si>
  <si>
    <t>0401</t>
  </si>
  <si>
    <t>0401-0001</t>
  </si>
  <si>
    <t>ПРОГРАМ 6 - ЗАШТИТА ЖИВОТНЕ СРЕДИНЕ</t>
  </si>
  <si>
    <t>ИЗВОРИ ФИНАНСИРАЊА ЗА ПРОГРАМ 0401 ПРОГРАМ 6 - ЗАШТИТА ЖИВОТНЕ СРЕДИНЕ</t>
  </si>
  <si>
    <t>ИЗВОРИ ФИНАНСИРАЊА ЗА ПРОГРАМ 0701 ПРОГРАМ 7 - ПУТНА ИНФРАСТРУКТУРА</t>
  </si>
  <si>
    <t>0602-0002</t>
  </si>
  <si>
    <t>1201</t>
  </si>
  <si>
    <t>1201-0001</t>
  </si>
  <si>
    <t>Програмска активност 0001 (ПА 0001) - Функционисање локалних установа културе</t>
  </si>
  <si>
    <t>1201-0002</t>
  </si>
  <si>
    <t>1201-0004</t>
  </si>
  <si>
    <t>2001</t>
  </si>
  <si>
    <t>2001-0001</t>
  </si>
  <si>
    <t>Пројекат 0002 (П 0002) - Израда пројектне документације за проширивање вртића</t>
  </si>
  <si>
    <t>Проjeкат 0016 (П 0016) - Експропријација земљишта за гробље</t>
  </si>
  <si>
    <t>Проjeкат 0015 (П 0015) - Реконструкција, рационализација и одржавање јавне расвете</t>
  </si>
  <si>
    <t>104.1</t>
  </si>
  <si>
    <t>104.2</t>
  </si>
  <si>
    <t>104.3</t>
  </si>
  <si>
    <t>104.4</t>
  </si>
  <si>
    <t>104.5</t>
  </si>
  <si>
    <t>104.6</t>
  </si>
  <si>
    <t>Пројекат 0002 (ПА 0002) - Израда пројектно-техничке документације технолошког решења за евакуацију и одлагање муља од процеса прања филтерских испуна на ПППВ у Јарменовцима</t>
  </si>
  <si>
    <t>0401-0005</t>
  </si>
  <si>
    <t>0401-0006</t>
  </si>
  <si>
    <t>0401-0007</t>
  </si>
  <si>
    <t>Пројекат 0003 (ПА 0003) - Уређење зелених површина</t>
  </si>
  <si>
    <t>Пројекат 0004 (ПА 0004) - Едукација најмлађе популације из области заштите животне средине у сеоском подручју</t>
  </si>
  <si>
    <t>Пројекат 0005 (ПА 0005) - Сакупљање и прерада отпадних материјала</t>
  </si>
  <si>
    <t>Пројекат 0006 (ПА 0006) - Санација дивљих депонија у насељеним местима општине Топола</t>
  </si>
  <si>
    <t>Пројекат 0007 (ПА 0007) - Изградња линије муља на постројењу за пречишћавање отпадних вода у Тополи - прва фаза</t>
  </si>
  <si>
    <t>Пројекат 0007 (П 0007) - Реконструкција крова у матичној школи</t>
  </si>
  <si>
    <t>Такса за озакоњење објеката у корист нивоа општина</t>
  </si>
  <si>
    <t>Порез  на приходе од непокретности,порешењу Пореске управе</t>
  </si>
  <si>
    <t>Порез на приходе спортиста и спортских стручњака</t>
  </si>
  <si>
    <t>Порез на наслеђе и поклон,по решењу Пореске управе</t>
  </si>
  <si>
    <t>Накнада за загађивање животне средине</t>
  </si>
  <si>
    <t>Допринос за уређивање  грађевинског земљишта</t>
  </si>
  <si>
    <t>65.1</t>
  </si>
  <si>
    <t>Остале накнаде штете</t>
  </si>
  <si>
    <t>ОПШТИНСКО ПРАВОБРАНИЛАШТВО</t>
  </si>
  <si>
    <t>Накнаде члановима комисија</t>
  </si>
  <si>
    <t>Приходи остварени по основу пружања услуга боравка деце у предшколским установама у корист нивоа општина</t>
  </si>
  <si>
    <t>ИЗВОРИ ФИНАНСИРАЊА ЗА  ПРОГРАМ 3 - ЛОКАЛНИ ЕКОНОМСКИ РАЗВОЈ</t>
  </si>
  <si>
    <t>ИЗВОРИ ФИНАНСИРАЊА ЗА ПРОГРАМ 11, СОЦИЈАЛНА И ДЕЧИЈА ЗАШТИТА</t>
  </si>
  <si>
    <t>ИЗВОРИ ФИНАНСИРАЊА ЗА ПРОГРАМ 2 - Комунална делатност</t>
  </si>
  <si>
    <t>ИЗВОРИ ФИНАНСИРАЊА ЗА ПРОГРАМ 1 - ЛОКАЛНИ РАЗВОЈ И ПРОСТОРНО ПЛАНИРАЊЕ</t>
  </si>
  <si>
    <t>ИЗВОРИ ФИНАНСИРАЊА ЗА  ПРОГРАМ 14 - РАЗВОЈ СПОРТА И ОМЛАДИНЕ</t>
  </si>
  <si>
    <t>ИЗВОРИ ФИНАНСИРАЊА ЗА  ПРОГРАМ 12 - ПРИМАРНА ЗДРАВСТВЕНА ЗАШТИТА</t>
  </si>
  <si>
    <t>0401-0008</t>
  </si>
  <si>
    <t>Пројекат 0008 (ПА 0008) - Измиривање обавеза из 2015 године по Пројекту "Унапређење рада постројења за пречишћавање отпадних вода у Тополи и обезбеђивање услова за несметано функционисање"</t>
  </si>
  <si>
    <t>104.7</t>
  </si>
  <si>
    <t>1301-0002</t>
  </si>
  <si>
    <t>103.1</t>
  </si>
  <si>
    <t>93.1</t>
  </si>
  <si>
    <t>Програмска активност 0003 (П 0003) - Одржавање спортске инфраструктуре- Измиривање обавеза из 2015 године</t>
  </si>
  <si>
    <t>ПРЕДСЕДНИК ОПШТИНЕ</t>
  </si>
  <si>
    <t>ОПШТИНСКО ВЕЋЕ</t>
  </si>
  <si>
    <t>ИЗВОРИ ФИНАНСИРАЊА ЗА  Програм 15, Локална Самоуправа - ПА 0001</t>
  </si>
  <si>
    <t>Примања од задуживања од пословних банака (По одлуци СО-е из2015.год.)</t>
  </si>
  <si>
    <t>Остале помоћи  запосленима</t>
  </si>
  <si>
    <t>Накнаде чланов. управних, надзорних одбора и комисија</t>
  </si>
  <si>
    <t>13</t>
  </si>
  <si>
    <t>14</t>
  </si>
  <si>
    <t xml:space="preserve">ИЗВОРИ ФИНАНСИРАЊА ЗА ФУНКЦИЈУ 090 </t>
  </si>
  <si>
    <t>Текуће помоћи од ЕУ у корист нивоа општина</t>
  </si>
  <si>
    <t>2002</t>
  </si>
  <si>
    <t>2002-0001</t>
  </si>
  <si>
    <t>Програмска активност 0001 (ПА 0001) - Функционисање основних школа</t>
  </si>
  <si>
    <t>2002-0002</t>
  </si>
  <si>
    <t>Проjeкат 0004 (П 0004) - Изградња моста у М.З.Загорица</t>
  </si>
  <si>
    <t>Текуће поправке и одржавање - инвестиционо одржавање</t>
  </si>
  <si>
    <t>Пројекат 0004 (П 0004) - Формирање ЛАГ-а за рурални развој - Друга фаза</t>
  </si>
  <si>
    <t>Пројекат 0005 (П 0005) - Израда стратегије пољопривреде и руралног развоја Општине Топола Прва и друга фаза</t>
  </si>
  <si>
    <t>Пројекат 0002 (П 0002) - Замена столарије и санација канализационе мреже (ЕИБ)</t>
  </si>
  <si>
    <t>2002-0003</t>
  </si>
  <si>
    <t>2002-0006</t>
  </si>
  <si>
    <t>Пројекат 0006 (П 0006) - Израда санитарног чвора у издвојеном одељењу у Пласковцу (ЕИБ)</t>
  </si>
  <si>
    <t>2003</t>
  </si>
  <si>
    <t>2003-0001</t>
  </si>
  <si>
    <t>Програмска активност 0001 (ПА 0001) - Функционисање средњих школа</t>
  </si>
  <si>
    <t>1801</t>
  </si>
  <si>
    <t>1801-0001</t>
  </si>
  <si>
    <t>1502</t>
  </si>
  <si>
    <t>1502-0001</t>
  </si>
  <si>
    <t>ПРОГРАМ 4 - РАЗВОЈ ТУРИЗМА</t>
  </si>
  <si>
    <t>Програмска активност 0001 (ПА 0001) - Управљање развојем туризма</t>
  </si>
  <si>
    <t>Програмска активност 0001 (ПА 0001) - Функционисање установа примарне здравствене заштите</t>
  </si>
  <si>
    <t>1502-0002</t>
  </si>
  <si>
    <t>1502-0003</t>
  </si>
  <si>
    <t>0602-0004</t>
  </si>
  <si>
    <t>Пројекат 0006 (П 0006) - Реконструкција фудбалског терена ФК Карађорђе</t>
  </si>
  <si>
    <t>Пројекат 0007 (П 0007) - Извођење противпожарне и громобранске заштите на балон сали</t>
  </si>
  <si>
    <t>0401-0003</t>
  </si>
  <si>
    <t>0401-0004</t>
  </si>
  <si>
    <t>Добровољни трансфери од физичких и правних лица</t>
  </si>
  <si>
    <t>08</t>
  </si>
  <si>
    <t>130108</t>
  </si>
  <si>
    <t>0101</t>
  </si>
  <si>
    <t>Ukupno</t>
  </si>
  <si>
    <t>Програм</t>
  </si>
  <si>
    <t>Назив програма</t>
  </si>
  <si>
    <t>0101-0002</t>
  </si>
  <si>
    <t>4</t>
  </si>
  <si>
    <t>6</t>
  </si>
  <si>
    <t>8</t>
  </si>
  <si>
    <t>10</t>
  </si>
  <si>
    <t>12</t>
  </si>
  <si>
    <t>Пројекат 0006 (П 0006) - Едукација пољопривредника</t>
  </si>
  <si>
    <t>Остали програми у култури-активности</t>
  </si>
  <si>
    <t>Пројекат 0003 (П 0003) - Мрежа изузетних дестинација - шанса за развој туристичких потенцијала општине Топола</t>
  </si>
  <si>
    <t>Стручне услуге-учешће на сајмовима</t>
  </si>
  <si>
    <t>Општа безбедност људи</t>
  </si>
  <si>
    <t>Проjeкат 0008 (П 0008) - Изградња Прве фазе спортског игралишта у М.З. Г.Трнава-Витлина</t>
  </si>
  <si>
    <t>Средња школа ,,Краљ Петар I,, - Топола</t>
  </si>
  <si>
    <t>Услуге за домаћинство и угоститељство</t>
  </si>
  <si>
    <t>1502-0006</t>
  </si>
  <si>
    <t>2002-0007</t>
  </si>
  <si>
    <t>Административни  материјал</t>
  </si>
  <si>
    <t>0701-0004</t>
  </si>
  <si>
    <t>Услуге јавног здравства</t>
  </si>
  <si>
    <t>Расходи за радну униформу</t>
  </si>
  <si>
    <t>3.1.1.</t>
  </si>
  <si>
    <t>58.1</t>
  </si>
  <si>
    <t>58.2</t>
  </si>
  <si>
    <t>58.3</t>
  </si>
  <si>
    <t>58.4</t>
  </si>
  <si>
    <t>58.5</t>
  </si>
  <si>
    <t>58.6</t>
  </si>
  <si>
    <t>58.7</t>
  </si>
  <si>
    <t>58.8</t>
  </si>
  <si>
    <t>58.9</t>
  </si>
  <si>
    <t>58.10</t>
  </si>
  <si>
    <t>58.11</t>
  </si>
  <si>
    <t>58.12</t>
  </si>
  <si>
    <t>58.13</t>
  </si>
  <si>
    <t>58.14</t>
  </si>
  <si>
    <t>58.15</t>
  </si>
  <si>
    <t>58.16</t>
  </si>
  <si>
    <t>58.17</t>
  </si>
  <si>
    <t>58.18</t>
  </si>
  <si>
    <t>58.19</t>
  </si>
  <si>
    <t>58.20</t>
  </si>
  <si>
    <t>58.21</t>
  </si>
  <si>
    <t>58.22</t>
  </si>
  <si>
    <t>58.24</t>
  </si>
  <si>
    <t>58.27</t>
  </si>
  <si>
    <t>58.17.1</t>
  </si>
  <si>
    <t xml:space="preserve"> ОПШТИНСКА УПРАВА -Преузете обавезе  по одлуци СО-е</t>
  </si>
  <si>
    <t>Приход од имовине  који припада имаоцима полисе осигурања</t>
  </si>
  <si>
    <t xml:space="preserve">Приход од имовине  који припада имаоцима полисе осигурања у корист нивоа општина </t>
  </si>
  <si>
    <t>182.1</t>
  </si>
  <si>
    <t>0602-0005</t>
  </si>
  <si>
    <t>56.1</t>
  </si>
  <si>
    <t>Пројекат 0005 (ПА 0005) - Реконструкција објекта у МЗ Клока</t>
  </si>
  <si>
    <t>57.1</t>
  </si>
  <si>
    <t>Текуће дотације НСЗ</t>
  </si>
  <si>
    <t xml:space="preserve">СПОРТСКО ПРИВРЕДНО ДРУШТВО СОФК  КАРАЂОРЂЕ ДОО ТОПОЛА </t>
  </si>
  <si>
    <t>2002-0011</t>
  </si>
  <si>
    <t>Култивисана имовина</t>
  </si>
  <si>
    <t>2002-0012</t>
  </si>
  <si>
    <t>Пројекат 0012 (П 0012) - Доградња објекта у издвојеном одељењу Доња Трнава</t>
  </si>
  <si>
    <t>Пројекат 0003 (П 0003) -  Унапређење енергетске ефокасности за зграду ПУ "Софија Ристић" Топола</t>
  </si>
  <si>
    <t>0701-0005</t>
  </si>
  <si>
    <t>ПРОГРАМ 7 - ОРГАНИЗАЦИЈА САОБРАЋАЈА И САОБРАЋАЈНА ИНФРАСТРУКТУРА</t>
  </si>
  <si>
    <t>Пројекат 0005 (П 0005) - Изградња улице ка Ромском насељу</t>
  </si>
  <si>
    <t>0701-0006</t>
  </si>
  <si>
    <t>Пројекат 0006 (П 0006) - Изградња Винског пута Винча-Липовац</t>
  </si>
  <si>
    <t>ПРОГРАМ 2 - КОМУНАЛНЕ ДЕЛАТНОСТИ</t>
  </si>
  <si>
    <t>1102</t>
  </si>
  <si>
    <t>1102-0015</t>
  </si>
  <si>
    <t>1102-0016</t>
  </si>
  <si>
    <t>1102-0001</t>
  </si>
  <si>
    <t>1102-0002</t>
  </si>
  <si>
    <t>1102-0003</t>
  </si>
  <si>
    <t>1102-0008</t>
  </si>
  <si>
    <t xml:space="preserve">Пројекат 0011 (П 0011) - Реконструкција школе у ИО Светлић </t>
  </si>
  <si>
    <t>Програмска активност 0002 (ПА 0002) - Фунцкионисање Месних  заједница</t>
  </si>
  <si>
    <t>0101-0001</t>
  </si>
  <si>
    <t>Програмска активност 0001 (ПА 0001) - Подршка за спровођење пољопривредне политике у локалној заједници</t>
  </si>
  <si>
    <t>Програмска активност 0002 (ПА 0002) - Мере подршке руралном развоју</t>
  </si>
  <si>
    <t xml:space="preserve">Програмска активност 0001 (ПА 0001) - Управљање заштитом животне средине </t>
  </si>
  <si>
    <t>Програмска активност 0003 (ПА 0003) - Заштита природе</t>
  </si>
  <si>
    <t>Програмска активност 0004 (ПА 0004) - Управљање отпадним водама</t>
  </si>
  <si>
    <t>Програмска активност 0002 (ПА 0002) -Функционисање Месних  заједница</t>
  </si>
  <si>
    <t>Програмска активност 0005 (ПА 0005) -Подршка реализацији програма Црвеног крста</t>
  </si>
  <si>
    <t>ПРОГРАМ 16 - ПОЛИТИЧКИ СИСТЕМ ЛОКАЛНЕ САМОУПРАВЕ</t>
  </si>
  <si>
    <t>2101</t>
  </si>
  <si>
    <t>2101-0001</t>
  </si>
  <si>
    <t>Програмска активност 0001 (ПА 0001) - Функционисање скупштине</t>
  </si>
  <si>
    <t>2101-0002</t>
  </si>
  <si>
    <t>Програмска активност 0002 (ПА 0002) - Функционисање извршних органа</t>
  </si>
  <si>
    <t>ПРОГРАМ 15 - ОПШТЕ УСЛУГЕ ЛОКАЛНЕ САМОУПРАВЕ</t>
  </si>
  <si>
    <t>Програмска активност 0008 (ПА 0008) - Управљање и снабдевање водом за пиће</t>
  </si>
  <si>
    <t>1102-0012</t>
  </si>
  <si>
    <t>Проjeкат 0012 (П 0012) -Реконструкција резервоара питке воде у Тополи</t>
  </si>
  <si>
    <t>Проjeкат 0020 (П 0020) - Изградња канализационе мреже- слив 1 -  Љубесело (обавеза из 2016)</t>
  </si>
  <si>
    <t>Проjeкат 0008 (П 0008) - Изградња канализационе мреже у улици Никољска - Камењак</t>
  </si>
  <si>
    <t>0401-0011</t>
  </si>
  <si>
    <t>Проjeкат 0011 (П 0011) - Изградња фекалне канализације у улици Николе Граовца у Тополи</t>
  </si>
  <si>
    <t>0602-0014</t>
  </si>
  <si>
    <t>Програмска активност 0014 (ПА 0014) - Управљање у ванрендним ситуацијама</t>
  </si>
  <si>
    <t>ИЗВОРИ ФИНАНСИРАЊА ЗА ПРОГРАМ 15 - ОПШТЕ УСЛУГЕ ЛОКАЛНЕ САМОУПРАВЕ</t>
  </si>
  <si>
    <t>Програмска активност 0002 (ПА 0002) - Јачање културне продукције и уметничког стваралаштва</t>
  </si>
  <si>
    <t>ПРОГРАМ 13 - РАЗВОЈ КУЛТУРЕ И ИНФОРМИСАЊА</t>
  </si>
  <si>
    <t>ИЗВОРИ ФИНАНСИРАЊА ЗА  ПРОГРАМ 13 - РАЗВОЈ КУЛТУРЕ И ИНФОРМИСАЊА</t>
  </si>
  <si>
    <t>Програмска активност 0004 (ПА 0004) - Остваривање и унапређивање јавног интереса у области јавног информисања</t>
  </si>
  <si>
    <t>ИЗВОРИ ФИНАНСИРАЊА ЗА ПРОГРАМ 1201 ПРОГРАМ 13 - РАЗВОЈ КУЛТУРЕ И ИНФОРМИСАЊА</t>
  </si>
  <si>
    <t>1301-0005</t>
  </si>
  <si>
    <t>Програмска активност 0005 (ПА 0005) - Спровођење омладинске политике</t>
  </si>
  <si>
    <t>ПРОГРАМ 8 - ПРЕДШКОЛСКО ВАСПИТАЊЕ И ОБРАЗОВАЊЕ</t>
  </si>
  <si>
    <t>ИЗВОРИ ФИНАНСИРАЊА ЗА  ПРОГРАМ 8 - ПРЕДШКОЛСКО ВАСПИТАЊЕ И ОБРАЗОВАЊЕ</t>
  </si>
  <si>
    <t>ПРОГРАМ 9 - ОСНОВНО ОБРАЗОВАЊЕ И ВАСПИТАЊЕ</t>
  </si>
  <si>
    <t>ИЗВОРИ ФИНАНСИРАЊА ЗА  ПРОГРАМ 9 - ОСНОВНО ОБРАЗОВАЊЕ И ВАСПИТАЊЕ</t>
  </si>
  <si>
    <t>0501</t>
  </si>
  <si>
    <t>ПРОГРАМ 17 - ЕНЕРГЕТСКА ЕФИКАСНОНСТ И ОБНОВЉИВИ ИЗВОРИ ЕНЕРГИЈЕ</t>
  </si>
  <si>
    <t>0501-0002</t>
  </si>
  <si>
    <t>0501-0003</t>
  </si>
  <si>
    <t>Пројекат 0002 (П 0002) - Унапређење енергетске ефикасности за зграду основне школе ''Карађорђе'' у Тополи</t>
  </si>
  <si>
    <t>0501-0004</t>
  </si>
  <si>
    <t>Пројекат 0003 (П 0003) - Унапређење енергетске ефикасности за зграду основне школе ''М. Благојевић'' Наталинци</t>
  </si>
  <si>
    <t>Пројекат 0004 (П 0004) - Унапређење енергетске ефикасности за зграду основне школе ,,Ж.Томић'' у Шаторњи</t>
  </si>
  <si>
    <t>ПРОГРАМ 10 - СРЕДЊЕ ОБРАЗОВАЊЕ И ВАСПИТАЊЕ</t>
  </si>
  <si>
    <t>ИЗВОРИ ФИНАНСИРАЊА ЗА ПРОГРАМ 2003 ПРОГРАМ 10 - СРЕДЊЕ ОБРАЗОВАЊЕ И ВАСПИТАЊЕ</t>
  </si>
  <si>
    <t>0501-0005</t>
  </si>
  <si>
    <t>Пројекат 0005 (П 0005) - Унапређење енергетске ефикасности за зграду средње школе ,,Краљ Петар I'' у Тополи</t>
  </si>
  <si>
    <t>ПРОГРАМ 12 - ЗДРАВСТВЕНА ЗАШТИТА</t>
  </si>
  <si>
    <t>1801-0002</t>
  </si>
  <si>
    <t>Програмска активност 0002 (ПА 0002) - Мртвозорство</t>
  </si>
  <si>
    <t>Дотације организацијама за обавезно социјално осигурање</t>
  </si>
  <si>
    <t>Програмска активност 0002 (ПА 0002) - Промоција туристичке понуде</t>
  </si>
  <si>
    <t xml:space="preserve">ПРОГРАМ 5 - ПОЉОПРИВРЕДА И РУРАЛНИ РАЗВОЈ </t>
  </si>
  <si>
    <t>Програмска активност 0004 (ПА 0004) - Општинско правобранилаштво</t>
  </si>
  <si>
    <t>Програмска активност 0003 (ПА 0003) -Сервисирање јавног дуга</t>
  </si>
  <si>
    <t>0602-0009</t>
  </si>
  <si>
    <t>0602-0010</t>
  </si>
  <si>
    <t>Програмска активност 0009 (ПА 0009) - Текућа буџетска резерва</t>
  </si>
  <si>
    <t>Програмска активност 0010 (ПА 0010) - Стална буџетска резерва</t>
  </si>
  <si>
    <t>Услуге из обл. Соц. заштите - ПУК за децу са сметњама у развоју (обавеза из 2016.год)</t>
  </si>
  <si>
    <t>Програмска активност 0003 (ПА 0003) - Одржавање чистоће на површинама јавне намене</t>
  </si>
  <si>
    <t>Програмска активност 0002 (ПА 0002) - Одржавање јавних зелених површина</t>
  </si>
  <si>
    <t>Програмска активност 0004 (П 0004) - Зоохигијена</t>
  </si>
  <si>
    <t>Накнада штете за повреде или штету нанету од стр. држ. Органа</t>
  </si>
  <si>
    <t>1102-0004</t>
  </si>
  <si>
    <t>Програмска активност 0001 (ПА 0001) - Управљање/Одржавање јавним осветљењем</t>
  </si>
  <si>
    <t>4.11.</t>
  </si>
  <si>
    <t>11</t>
  </si>
  <si>
    <t>15</t>
  </si>
  <si>
    <t>76</t>
  </si>
  <si>
    <t>070</t>
  </si>
  <si>
    <t>Средње образовање</t>
  </si>
  <si>
    <t>Здравство некласификовано  на другом месту</t>
  </si>
  <si>
    <t>Судови</t>
  </si>
  <si>
    <t>Комунална такса за истицање фирме на пословном простору</t>
  </si>
  <si>
    <t>Комун. таксе за истицање  и исписив.фирме ван  послов. Простора на објектима  и просторима који припадају ЈЛС</t>
  </si>
  <si>
    <t>Порез на акције на име и уделе</t>
  </si>
  <si>
    <t>Други периодични порези на имовину</t>
  </si>
  <si>
    <t>Предшколско образовање</t>
  </si>
  <si>
    <t>Опште услуге</t>
  </si>
  <si>
    <t>Друмски саобраћај</t>
  </si>
  <si>
    <t>Улична расвета</t>
  </si>
  <si>
    <t>Туризам</t>
  </si>
  <si>
    <t>Социјална заштита некласификована на другом месту</t>
  </si>
  <si>
    <t>Социјална помоћ угроженом становништву, некласификоана на другом месту</t>
  </si>
  <si>
    <t>Заштита животне средине некласификована на другом месту</t>
  </si>
  <si>
    <t>Управљање отпадом</t>
  </si>
  <si>
    <t>Управљање отпадним водама</t>
  </si>
  <si>
    <t>Основно образовање</t>
  </si>
  <si>
    <t>Извршни и законодавни органи, финансијски и фискaлни послови и спољни послови
и спољни послови</t>
  </si>
  <si>
    <t>Извршни и законодавни органи, финансијски и фискaлни послови и спољни послови</t>
  </si>
  <si>
    <t>Специјализоване услуге- Канцеларија за младе</t>
  </si>
  <si>
    <t xml:space="preserve">СОЦИЈАЛНА ЗАШТИТА </t>
  </si>
  <si>
    <t>146</t>
  </si>
  <si>
    <t>114</t>
  </si>
  <si>
    <t>Увећање пореског дуга у поступку принудне наплате,који је правна послењдица принудне наплате изворних прихода ЈЛС</t>
  </si>
  <si>
    <t>Пројекат 0006 (П 0006) - Унапређење енергетске ефикасности за зграду основне школе ,,С.Радовић'' у Белосавцима</t>
  </si>
  <si>
    <t>0501-0006</t>
  </si>
  <si>
    <t xml:space="preserve">Услуге из области социјалне заштите-наменска средства </t>
  </si>
  <si>
    <t>Дневна услуга -Помоћ у кући за децу са сметњама развоју и њихове породице</t>
  </si>
  <si>
    <t xml:space="preserve">Дневна услуга -Помоћ у кући за старе </t>
  </si>
  <si>
    <t>Услуга -Лични пратилац детета</t>
  </si>
  <si>
    <t>Остале услуге социјалне заштите</t>
  </si>
  <si>
    <t>Приходи од донација</t>
  </si>
  <si>
    <t>Дотације  удружењима -ПГЗ</t>
  </si>
  <si>
    <t>Комунална такса за коришћење итрина ради излагања робе ван пословне  просторије</t>
  </si>
  <si>
    <t>Накнада по основу конверзије права коришћења у право својине РС</t>
  </si>
  <si>
    <t>Накнада по основу конверзије права коришћења у право својине у корист  РС</t>
  </si>
  <si>
    <t>Примања од непокретности  у корист нивоа општина</t>
  </si>
  <si>
    <t>Пројекат 0003 (П 0003) - Реконструкција крова и изградња мокрог чвора  у матичној школи</t>
  </si>
  <si>
    <r>
      <t>0501-000</t>
    </r>
    <r>
      <rPr>
        <b/>
        <sz val="10"/>
        <color indexed="10"/>
        <rFont val="Arial"/>
        <family val="2"/>
      </rPr>
      <t>3</t>
    </r>
  </si>
  <si>
    <r>
      <t>Пројекат 0003 (П 000</t>
    </r>
    <r>
      <rPr>
        <b/>
        <sz val="10"/>
        <color indexed="10"/>
        <rFont val="Arial"/>
        <family val="2"/>
      </rPr>
      <t>3</t>
    </r>
    <r>
      <rPr>
        <b/>
        <sz val="10"/>
        <rFont val="Arial"/>
        <family val="2"/>
      </rPr>
      <t>) - Унапређење енергетске ефикасности за зграду основне школе ''М. Јеленић'' Г.Трнава</t>
    </r>
  </si>
  <si>
    <t>Материјал за одржавање хигијене и угоститељство</t>
  </si>
  <si>
    <t>Специјализоване услуге-Агенција за рурални развој општине Топола</t>
  </si>
  <si>
    <t>Специјализоване услуге-Накнада стрелцима</t>
  </si>
  <si>
    <t>Субвенције јавним нефинансијским предузећима и организац.-Пројекти</t>
  </si>
  <si>
    <t>Превоз ученика</t>
  </si>
  <si>
    <t>Једнократне помоћи у натури</t>
  </si>
  <si>
    <t>Програмска активност 0002 (ПА 0002) -Подршка предшколском и спортском спорту</t>
  </si>
  <si>
    <t>Дотације спорстким удружењима за школски спорт</t>
  </si>
  <si>
    <t xml:space="preserve">Програмска активност 0001 (ПА 0001) - Једнократне  помоћи и други облици помоћи </t>
  </si>
  <si>
    <t>Трансфери осталим нивоима власти</t>
  </si>
  <si>
    <t>0901-0007</t>
  </si>
  <si>
    <t>Програмска активност 0007 (ПА 0007) - Подршка рађању и родитељству</t>
  </si>
  <si>
    <t>040</t>
  </si>
  <si>
    <t>020</t>
  </si>
  <si>
    <t>1102-01</t>
  </si>
  <si>
    <t>1102-02</t>
  </si>
  <si>
    <t>0101-01</t>
  </si>
  <si>
    <t>0101-02</t>
  </si>
  <si>
    <t>1801-01</t>
  </si>
  <si>
    <t xml:space="preserve">Пројекат 01 (П 01) - Пројекти-Адаптација зграде Дома здравља ,,Свети Ђорђе'' у Тополи  </t>
  </si>
  <si>
    <t>Капиталне дотације организацијама за обавезно социјално осигурање</t>
  </si>
  <si>
    <t>425</t>
  </si>
  <si>
    <t>511</t>
  </si>
  <si>
    <t>2002-01</t>
  </si>
  <si>
    <t>ПРОГРАМ 9 - ОСНОВНО ОБРАЗОВАЊЕ</t>
  </si>
  <si>
    <t>Отпремнине  и помоћи</t>
  </si>
  <si>
    <t xml:space="preserve">Примања  од продаје  земљишта у корист нивоа општина </t>
  </si>
  <si>
    <t>7</t>
  </si>
  <si>
    <t>9</t>
  </si>
  <si>
    <t>0602-01</t>
  </si>
  <si>
    <t>1502-01</t>
  </si>
  <si>
    <t>1301-0004</t>
  </si>
  <si>
    <t>Програмска активност 0003 (ПА 0003) - Дневне услуге у заједници</t>
  </si>
  <si>
    <t>0901-01</t>
  </si>
  <si>
    <t>0901-02</t>
  </si>
  <si>
    <t>Заштита биљног и животињског света и крајолика</t>
  </si>
  <si>
    <t>0401-01</t>
  </si>
  <si>
    <t>Програмска активност 0002 (ПА 0002) - Управљање и одржавање саобраћајне инфраструктуре</t>
  </si>
  <si>
    <t>Програмска активност 0006 (ПА 0005) - Управљање комуналним отпадом</t>
  </si>
  <si>
    <t>Проjeкат 0401-01- Изградња фекалне канализације насеља "Торови - Јокић Крај" у Варош Тополи</t>
  </si>
  <si>
    <t>Пројекат  0901-02- ,,Унапређење услуга у заједници за стара лица у Општини Топола''   ЕУ-ИПА-2013</t>
  </si>
  <si>
    <t>0901-01-Пројекти из области соц.заштите и избеглице и расељена лица</t>
  </si>
  <si>
    <t>Програмска активност 0004 (ПА 0004) - Функционисање локалних спортских установа</t>
  </si>
  <si>
    <t>Пројекат 1102-02 -Одржавање гробаља на територији Општине Топола</t>
  </si>
  <si>
    <t>Пројекат 1102-01 - Реконструкција, рационализација и одржавање јавне расвете</t>
  </si>
  <si>
    <t>Проjeкат 1502-01 - Изградња Визиторског центра у Тополи - Друга и завршна фаза</t>
  </si>
  <si>
    <t>Програмска активност 0002 (ПА 0002) - Управљање и одржавање саобраћајне инфраструкстуре</t>
  </si>
  <si>
    <t>Пројекат 2002-01 - Доградња фискултурне сале у ОШ ''Карађорђе'' Топола-Друга фаза</t>
  </si>
  <si>
    <t>2002-02</t>
  </si>
  <si>
    <t>Пројекат 2002-02 - Изградња фискултурне сале у ОШ ,,Ж.Томић'' II фаза (ЕИБ  8)</t>
  </si>
  <si>
    <t>1201-01</t>
  </si>
  <si>
    <t>1201-02</t>
  </si>
  <si>
    <t>1201-03</t>
  </si>
  <si>
    <t>Пројекат1201-03 - Промоција програма "Тополско лето 2018"</t>
  </si>
  <si>
    <t>1201-04</t>
  </si>
  <si>
    <t>Пројекат 1201-04 - Фестивал хорова и хорске музике</t>
  </si>
  <si>
    <t>1201-05</t>
  </si>
  <si>
    <t>1201-06</t>
  </si>
  <si>
    <t>1201-07</t>
  </si>
  <si>
    <t>Пројекат 1201-07 - Рок концерт</t>
  </si>
  <si>
    <t>1201-08</t>
  </si>
  <si>
    <t>1201-09</t>
  </si>
  <si>
    <t>Пројекат 1201-09 - Слава општине Топола - Мала Госпојина</t>
  </si>
  <si>
    <t>Програмска активност 0001 (ПА 0001) - Функционисање и остваривање предшколског васпитања и образовања</t>
  </si>
  <si>
    <t>2001-01</t>
  </si>
  <si>
    <t>2001-02</t>
  </si>
  <si>
    <t>Пројекат  2001-02 - Реконструкција  пешачких стаза са уградњом рампи за приступ инвалидним лицима у ПУ ,,С.Ристић'' Топола</t>
  </si>
  <si>
    <t>1502-02</t>
  </si>
  <si>
    <t>1502-03</t>
  </si>
  <si>
    <t>Пројекат 1502-03 -Подизање нивоа квалитета туристичких услуга кроз стварање услова за квалитетнију презентацију</t>
  </si>
  <si>
    <t>Пројекат 0101-01 -Јачање конкурентности произвођача вина из Шумадије -Импулс Вино</t>
  </si>
  <si>
    <t>Пројекат 0101-02-Шумадијска шљива</t>
  </si>
  <si>
    <t>м.т.006</t>
  </si>
  <si>
    <t>м.т.007</t>
  </si>
  <si>
    <t>м.т.008</t>
  </si>
  <si>
    <t>м.т.009</t>
  </si>
  <si>
    <t>м.т.010</t>
  </si>
  <si>
    <t>м.т.001</t>
  </si>
  <si>
    <t>м.т.012</t>
  </si>
  <si>
    <t>м.т.013</t>
  </si>
  <si>
    <t>м.т.014</t>
  </si>
  <si>
    <t>м.т.015</t>
  </si>
  <si>
    <t xml:space="preserve">Капиталне субвенције -камион  кипер </t>
  </si>
  <si>
    <t>Капиталне субвенције -  ауточистилица</t>
  </si>
  <si>
    <t>Капиталне субвенције - отплата рате лизинга за комбиновану машину- скип</t>
  </si>
  <si>
    <t>м.т.002</t>
  </si>
  <si>
    <t>м.т.003</t>
  </si>
  <si>
    <t>м.т.004</t>
  </si>
  <si>
    <t>м.т.005</t>
  </si>
  <si>
    <t>60.1</t>
  </si>
  <si>
    <t>512</t>
  </si>
  <si>
    <t>70.1</t>
  </si>
  <si>
    <t>53.1</t>
  </si>
  <si>
    <t>Пројекат 1502-02 - Јачање капацитета сеоског туризма кроз економско и социјално оснаживањe и родну равноправност  свих чланова пољоп.</t>
  </si>
  <si>
    <t>61.1</t>
  </si>
  <si>
    <t>Акцизе на деривате нафте</t>
  </si>
  <si>
    <t>Акцизе на гасна уља</t>
  </si>
  <si>
    <t>Приходи од закупнине за грађевинско земљиште у корист нивоа општина</t>
  </si>
  <si>
    <t>Приходи које својом делатношћу остваре органи и организације општина</t>
  </si>
  <si>
    <t>Зграде и грађевински објекти( ПТД за Р3 )</t>
  </si>
  <si>
    <t>Специјализоване услуге( за бушотине)</t>
  </si>
  <si>
    <t>86.1</t>
  </si>
  <si>
    <t>86.2</t>
  </si>
  <si>
    <t>Проjeкат 1501-03-'' Подршка женском иновационом предузетништву у Тополи''</t>
  </si>
  <si>
    <t>1501-03</t>
  </si>
  <si>
    <t>Пројекат  2001-03 - Реконструкција и прикључак централног грејања на гасовод   у ПУ ,,С.Ристић'' Топола</t>
  </si>
  <si>
    <t>Пројекат 2002-02 -Санација објекта ОШ ,,М.Благојевић'' Наталинци</t>
  </si>
  <si>
    <t>2002-04</t>
  </si>
  <si>
    <t>Социјална помоћ угроженом становништву некласификована на другом месту</t>
  </si>
  <si>
    <t>ЦЕНТАР ЗА СОЦИЈАЛНИ РАД ,,САВА ИЛИЋ'' Одељење у Тополи</t>
  </si>
  <si>
    <t>Једнократне помоћи у натури-избеглице</t>
  </si>
  <si>
    <t>УКУПНО ЗА ФУНКЦИЈУ 810,820</t>
  </si>
  <si>
    <t>ИЗВОРИ ФИНАНСИРАЊА ЗА ФУНКЦИЈУ 810,820</t>
  </si>
  <si>
    <t>ЈКСП ,,ТОПОЛА'' ТОПОЛА</t>
  </si>
  <si>
    <t>ИЗВОРИ ФИНАНСИРАЊА ЗА РАЗДЕО   4</t>
  </si>
  <si>
    <t>Остала нематеријална основна средства</t>
  </si>
  <si>
    <t>Услуге очувања животне средине, науке и геодетске услуге</t>
  </si>
  <si>
    <t>1102-0006</t>
  </si>
  <si>
    <t>Програмска активност 0006 (ПА 0006)-Одржавање гробаља  и погребне услуге</t>
  </si>
  <si>
    <t>Административни материјал</t>
  </si>
  <si>
    <t>ПРОГРАМ 1-СТАНОВАЊЕ,УРБАНИЗАМ И ПРОСТОРНО ПЛАНИРАЊЕ</t>
  </si>
  <si>
    <t>Стамбени развој</t>
  </si>
  <si>
    <t>1101-0004</t>
  </si>
  <si>
    <t>Програмска активност 0004 (П 0004) - Стамбена подршка</t>
  </si>
  <si>
    <t>1101-01</t>
  </si>
  <si>
    <t>ПРОГРАМ 4 -РАЗВОЈ ТУРИЗМА</t>
  </si>
  <si>
    <t>ПРОГРАМ 5 -ПОЉОПРИВРЕДА И РУРАЛНИ РАЗВОЈ</t>
  </si>
  <si>
    <t>0602-03</t>
  </si>
  <si>
    <t>Пројекат 0602-03- Пројекат-Реконструкција и прикључак централног грејања на гасовод ОУТопола</t>
  </si>
  <si>
    <t>Капиталне субвенције - поправка камиона смећара-рото бубањ</t>
  </si>
  <si>
    <t>ПРОГРАМ 17 -ЕНЕРГЕТСКА ЕФИКАСНОСТ</t>
  </si>
  <si>
    <t>Проjeкат 1102-02  - Изградња  водоводне линије у улици Војводе Путника</t>
  </si>
  <si>
    <t>Пројекат 0602-01- Родна  равноправност на делу</t>
  </si>
  <si>
    <t>Машина и опрема</t>
  </si>
  <si>
    <t>Примања  од продаје робе за даљу продају у корист нивоа општина</t>
  </si>
  <si>
    <t>Годишња накнада за коришћење комерцијалних објеката којима је омогућен приступ са општинског пута  и улице,ако је управљач пута  надлежни орган локалне самоуправе</t>
  </si>
  <si>
    <t>Комунална такса  за коришћење слободних  површина за кампове,постављање шатора или друге облике привременог површина</t>
  </si>
  <si>
    <t>Комунална такса за држање музичких уређаја и приређивање музичког програма у угост.објектима</t>
  </si>
  <si>
    <t>32</t>
  </si>
  <si>
    <t>29</t>
  </si>
  <si>
    <t>28</t>
  </si>
  <si>
    <t>104</t>
  </si>
  <si>
    <t>131</t>
  </si>
  <si>
    <t>66</t>
  </si>
  <si>
    <t>67</t>
  </si>
  <si>
    <t>68</t>
  </si>
  <si>
    <t>120</t>
  </si>
  <si>
    <t xml:space="preserve">Средства из буџета  </t>
  </si>
  <si>
    <t>29.1</t>
  </si>
  <si>
    <t>Специјализоване услуге - Популациона  политика</t>
  </si>
  <si>
    <t xml:space="preserve">Капитални трансфери </t>
  </si>
  <si>
    <t>198.1</t>
  </si>
  <si>
    <t>29.2</t>
  </si>
  <si>
    <t>Машине и опрема  - Популациона  политика</t>
  </si>
  <si>
    <t>31.1</t>
  </si>
  <si>
    <t>29.3</t>
  </si>
  <si>
    <t>71.1</t>
  </si>
  <si>
    <t>117.2</t>
  </si>
  <si>
    <t>2002-03</t>
  </si>
  <si>
    <t>Пројекат 2002-03 -Санација  ОШ ,,Милан Благојевић''Наталинци</t>
  </si>
  <si>
    <t>0701-02</t>
  </si>
  <si>
    <t>Пројекат 0701-02 - Изградња приступних саобраћајница са паркинг и пешаким површинама око Дома здравља ,,Свети Ђорђе''</t>
  </si>
  <si>
    <t>Накнада за заштиту и унапређење животне средине</t>
  </si>
  <si>
    <t>Накнада за коришћење простора на јавној површини у пословне и у друге сврхе,осим ради продаје штампе, књига и других  публикација,производа старих и уметничких заната и домаће радиности</t>
  </si>
  <si>
    <t>Накнада за коришћење дрвета</t>
  </si>
  <si>
    <t xml:space="preserve"> Приходи од давања у закуп, односно на коришћење непокретности у општинској својини које користе општине и индиректни корисници њиховог буџета</t>
  </si>
  <si>
    <t>Накнада за коришћење јавне површине за оглашавање  за сопствене потребе  и за потребе других лица</t>
  </si>
  <si>
    <t>Накнада  за коришћење  јавне површине  по основу заузећа грађевинским материјалом  и за  извођење грађевинских радова и изградњу</t>
  </si>
  <si>
    <t>Пројекат 1101-01 - Израда плана детаљне регулације за економски развој радне зоне-ГРАНТ 4-извор-  06</t>
  </si>
  <si>
    <t>Проjeкат 1501-03- Снага ГИС-а за одрживи друштвено-економски развој  општине Топола-извор 06</t>
  </si>
  <si>
    <t>Пројекат - 0101-01- Унапређење економског развоја подршком гајења воћа у општини Топола-ГРАНТ 025- извор 06</t>
  </si>
  <si>
    <t>Примања од задуживања од пословних банака  у земљи у корист нивоа општина</t>
  </si>
  <si>
    <t>Примања од задуживања од пословних банака  у земљи</t>
  </si>
  <si>
    <t>Капиталне субвенције - набавка цистерне за воду</t>
  </si>
  <si>
    <t>м.т.019</t>
  </si>
  <si>
    <t>74.2</t>
  </si>
  <si>
    <t>Буџет 01</t>
  </si>
  <si>
    <t>0602-02</t>
  </si>
  <si>
    <t>Пројекат 0011 (П 0011) -Реконструкција и прикључак централног грејања на гасовод у Библиотеци ,,Р.Домановић'' у Тополи</t>
  </si>
  <si>
    <t>Пројекат 2001-01 - Завршни радови на надограђеном делу пбјекта забавиште ПУ "Софија Ристић"</t>
  </si>
  <si>
    <t>Програмска активност 0001 (П 0001) - Просторно и урбанистичко планирање</t>
  </si>
  <si>
    <t>1102-03</t>
  </si>
  <si>
    <t>1301-01</t>
  </si>
  <si>
    <t>Пројекат-1301-01 Санација свлачионица СОФК ,,Карађорђе'' Топола</t>
  </si>
  <si>
    <t>Зграде и грађевински објекти-ПТД за азила за псе</t>
  </si>
  <si>
    <t>Програмска активност 0008 (ПА 0008)-Управљање и снабдевање  водом за пиће</t>
  </si>
  <si>
    <t>Пројекат 0602-02- Реконструкција и доградња дела зграде  у Општинској управи општине Топола</t>
  </si>
  <si>
    <t>Родитељски динар за ваннаставне активности</t>
  </si>
  <si>
    <t>Пројекат-1201-01 - Манифестација "Бадњи дан - Божић"</t>
  </si>
  <si>
    <t>Пројекат 1201-02 -Велика школска позорница</t>
  </si>
  <si>
    <t>Пројекат 1201-04 - Етно сајам</t>
  </si>
  <si>
    <t>Пројекат 1201-05 - Петровдански концерт</t>
  </si>
  <si>
    <t>Пројекат 1201-06 - Ликовна колонија -Липовац</t>
  </si>
  <si>
    <t>Пројекат 1201-08 - Фестивал Дуо драме</t>
  </si>
  <si>
    <t>Проjeкат 1102-03  - Изградња  водоводне линије за Индустријску зону</t>
  </si>
  <si>
    <t>м.т.018</t>
  </si>
  <si>
    <t>472</t>
  </si>
  <si>
    <t>60.3</t>
  </si>
  <si>
    <t>426</t>
  </si>
  <si>
    <t>Накнаде из буџета</t>
  </si>
  <si>
    <t>Наканде трошкова за запослене</t>
  </si>
  <si>
    <t>197.1</t>
  </si>
  <si>
    <t>Остали непоменути трошкови</t>
  </si>
  <si>
    <t>66.1</t>
  </si>
  <si>
    <t>112.1</t>
  </si>
  <si>
    <t>113.1</t>
  </si>
  <si>
    <t>113.2</t>
  </si>
  <si>
    <t>Порез на фонд зарада</t>
  </si>
  <si>
    <t>Порез на фонд зарада  осталих запослених</t>
  </si>
  <si>
    <t>Капитални наменски трансфери у ужем смислу</t>
  </si>
  <si>
    <t>Зграде и грађевински објекти (учешће грађана кроз пројекат ,,Реформа пореза на имовину)</t>
  </si>
  <si>
    <t>Зграде и грађевински објекти-поправка и замена ПВЦ  мембране за Балон салу</t>
  </si>
  <si>
    <t>13.1</t>
  </si>
  <si>
    <t>157.1</t>
  </si>
  <si>
    <t>117.1</t>
  </si>
  <si>
    <t xml:space="preserve">Пројекат 1801-01  -Изградња прикључног гасовода- Дома здравља ,,Свети Ђорђе'' у Тополи  </t>
  </si>
  <si>
    <t>Стручне услуге -4235</t>
  </si>
  <si>
    <t>Материал за одржавање хигијене</t>
  </si>
  <si>
    <t>Капиталне субвенције - набавка цистерне за отпушавање канализације</t>
  </si>
  <si>
    <t>Донациј и помоћи од међународних организација</t>
  </si>
  <si>
    <t>Материјал за одржавање хигијене и угоститељство(пиће)</t>
  </si>
  <si>
    <t>Накнада штете за повреде услед елементарних непогода</t>
  </si>
  <si>
    <t>Накнада штете од дивљачи</t>
  </si>
  <si>
    <t>Субвенције јавним нефинансијским предузећима и организац.-Подстицаји пољоп.( камате 500.000, вештачко осемењавање-2.000.000,)</t>
  </si>
  <si>
    <t>Зграде и грађевински објекти-511400</t>
  </si>
  <si>
    <t>Накнаде из буџета за становање и живот - 472811</t>
  </si>
  <si>
    <t>1501-0002</t>
  </si>
  <si>
    <t>Програмска активност 0002 (ПА 0002)-Мере активне политике запошљавања</t>
  </si>
  <si>
    <t>0901-0008</t>
  </si>
  <si>
    <t>Програмска активност 0008 (ПА 0008) - Подршка особама са инвалидитетом</t>
  </si>
  <si>
    <t xml:space="preserve">Накнаде за социјалну заштиту из буџета- превоз </t>
  </si>
  <si>
    <t>Текуће субвенције - за јавни превоз путника</t>
  </si>
  <si>
    <t>Остале услуге социјалне заштите-третмани,логопед</t>
  </si>
  <si>
    <t>Програмска активност 0001 (ПА 0001)-Унапређење привредног инвестиционог амбијента</t>
  </si>
  <si>
    <t>423</t>
  </si>
  <si>
    <t>Субвенције приватним предузећима</t>
  </si>
  <si>
    <t xml:space="preserve">Текуће поправке и одржавање </t>
  </si>
  <si>
    <t>0901-0006</t>
  </si>
  <si>
    <t>Програмска активност 0006 (ПА 0006) -Подршка деци породици са децом</t>
  </si>
  <si>
    <t>Накнаде за социјалну заштиту из буџета-472931</t>
  </si>
  <si>
    <t>Дотације осталим удружењима-верске заједнице</t>
  </si>
  <si>
    <t>Зграде и грађевински објекти-ПТД за управну зграду(3.000.000 ) и за извођ.радова(1.000.000)</t>
  </si>
  <si>
    <t>Услуге по уговору-Накнада стрелцима</t>
  </si>
  <si>
    <t xml:space="preserve">Дневна услуга -Помоћ у кући за старе-472931 </t>
  </si>
  <si>
    <t>Остале дотације и трансфери -472931</t>
  </si>
  <si>
    <t>Зграде и грађевински објекти-ПТД за изградњу  канализационе мреже у селима Г.Јасенице</t>
  </si>
  <si>
    <t>Услуге по уговору-сигнализација Топола-Рудник</t>
  </si>
  <si>
    <t>Зграде и грађевински објекти-511221</t>
  </si>
  <si>
    <t>Зграде и грађевински објекти-511231</t>
  </si>
  <si>
    <t>Зграде и грађевински објекти-511331</t>
  </si>
  <si>
    <t>Зграде и грађевински објекти-511323</t>
  </si>
  <si>
    <t xml:space="preserve">Зграде и грађевински објекти - 5112 </t>
  </si>
  <si>
    <t>Остале накнаде из буџета(Роми-у складу са  ЛАП-ом)-472931- и избеглице 700.000 -извор 07</t>
  </si>
  <si>
    <t>Пројекат 1301-01 - Санација свлачионица у СОФК-а ,,Карађорђе''  -511393</t>
  </si>
  <si>
    <t>Зграде и грађевински објекти-511393</t>
  </si>
  <si>
    <t>3</t>
  </si>
  <si>
    <t>5</t>
  </si>
  <si>
    <t>мт017</t>
  </si>
  <si>
    <t>Материјал за одржавање хигијене и угоститељство(пиће 426822)</t>
  </si>
  <si>
    <t>Материјал за одржавање хигијене и угоститељство-426829  или 426821</t>
  </si>
  <si>
    <t>Дневна услуга -Помоћ у кући за децу са сметњама развоју и њихове породице-472931</t>
  </si>
  <si>
    <t>Услуга -Лични пратилац детета-472931</t>
  </si>
  <si>
    <t>Зграде и грађевински објекти(ПТД за улице,мостови,тротоари и трг)</t>
  </si>
  <si>
    <t>54.1</t>
  </si>
  <si>
    <t>89.1</t>
  </si>
  <si>
    <t>1801-4001</t>
  </si>
  <si>
    <t>Пројекат 1801-4001- Родно и одговорно мањински програми-Модел 3</t>
  </si>
  <si>
    <t>98.1</t>
  </si>
  <si>
    <t>98.2</t>
  </si>
  <si>
    <t>98.3</t>
  </si>
  <si>
    <t>Пројекат 1801-5001- Изградња прикључног гасовода објекта Дома здравља у Тополи</t>
  </si>
  <si>
    <t>1801-5001</t>
  </si>
  <si>
    <t>Здравство некласификовано на другом месту</t>
  </si>
  <si>
    <t>101.1</t>
  </si>
  <si>
    <t>2001-5001</t>
  </si>
  <si>
    <t>2001-5002</t>
  </si>
  <si>
    <t>2001-5003</t>
  </si>
  <si>
    <t>2001-5004</t>
  </si>
  <si>
    <t>2001-5005</t>
  </si>
  <si>
    <t>Пројекат- 2001-5001-Израда ПТД за реконструкцију и санацију  зграде  вртића,,Софија Ристић'' у Тополи-511400</t>
  </si>
  <si>
    <t>Пројекат- 2001-5002-Реконструкцијa крова објекта забавишта ПУ "Софија Ристић"-</t>
  </si>
  <si>
    <t>Пројекат- 2001-5003-Уређење школског простора оба објекта које користи ПУ ,,Софија Ристић"-</t>
  </si>
  <si>
    <t>Пројекат- 2001-5004-Израда стазе-рампе за дечија и инвалидска колица у ПУ ,,Софија Ристић"-</t>
  </si>
  <si>
    <t>Зграде и грађевински објекти-511300 и 511400</t>
  </si>
  <si>
    <t>50.1</t>
  </si>
  <si>
    <t>142.1</t>
  </si>
  <si>
    <t>106.1</t>
  </si>
  <si>
    <t>Пројекат- 2001-5005-Реконструкција и адаптација објекта забавишта у ПУ ,,Софија Ристић"- Друга фаза</t>
  </si>
  <si>
    <t>137.1</t>
  </si>
  <si>
    <t>Зграде и грађевински објекти-511400-900.000  511300-870.000</t>
  </si>
  <si>
    <t>Програмска активност 0002 (ПА 0002) - Промоција туритичке понуде</t>
  </si>
  <si>
    <t>Остале некретнине и опрема ( монтажни објекти)</t>
  </si>
  <si>
    <t>Зграде и грађевински објекти-ПТД за уређење водотокова</t>
  </si>
  <si>
    <t>Програмска активност 0006(ПА 0006) - Управљањеостали врстама  отпада</t>
  </si>
  <si>
    <t>0501-0001</t>
  </si>
  <si>
    <t>Програмска активност 0001 (ПА 0001) - Енергетски менаџмент</t>
  </si>
  <si>
    <t>Приход новчаних казни изречених у прекршајном поступку</t>
  </si>
  <si>
    <t>53.2</t>
  </si>
  <si>
    <t>Пројекат 0602-7001- Пројекат-Успостављање јединственог управног места у општини Топола</t>
  </si>
  <si>
    <t>0602-7001</t>
  </si>
  <si>
    <t>116.1</t>
  </si>
  <si>
    <t>Субвенције јавним нефинан. предузећима и организац.-Подстицаји пољоп.(Пластеници-2.800.000, бунари-1.100.000, пчелари  -1.650.000,сточ.храна 1.950.000,рурални туризам 2.000.000, управ.ризицима  5.000.000)</t>
  </si>
  <si>
    <t>Приходи од новчаних казни за прекршаје по, прекршајном налогу и казни изречених  у упр.поступку у корис нивоа општина</t>
  </si>
  <si>
    <t>53.3</t>
  </si>
  <si>
    <t>Проjeкат 1501-4001- Ефикасно управљање локалном јавном имовином</t>
  </si>
  <si>
    <t>1501-4001</t>
  </si>
  <si>
    <t>91.1</t>
  </si>
  <si>
    <t>91.2</t>
  </si>
  <si>
    <t>83.1</t>
  </si>
  <si>
    <t>84.1</t>
  </si>
  <si>
    <t>1501-7001</t>
  </si>
  <si>
    <t>Проjeкат 1501-7001-Развој женског предузетништва на селу</t>
  </si>
  <si>
    <t xml:space="preserve">Пројекат 0701-5001 - Изградња паркинга, тротоара  и улице око Визиторског центра </t>
  </si>
  <si>
    <t>0701-5001</t>
  </si>
  <si>
    <t>0701-5002</t>
  </si>
  <si>
    <t>Пројекат 0701-5002 - Реконструкција тротоара  у Тополи</t>
  </si>
  <si>
    <t>0901-7001</t>
  </si>
  <si>
    <t>Пројекта-0901-7001-Помоћ у кући за бољи живот старих у Тополи</t>
  </si>
  <si>
    <t>0501-5001</t>
  </si>
  <si>
    <t>Пројекат 5001-5001 - Реконструкција, рационализација и одржавање јавне расвете</t>
  </si>
  <si>
    <t>97.1</t>
  </si>
  <si>
    <t xml:space="preserve">Накнаде за социјалну заштиту </t>
  </si>
  <si>
    <t>1102-5001</t>
  </si>
  <si>
    <t>Проjeкат 1102-5001 - Изградња  водовода Р Опленац-Прокин гроб</t>
  </si>
  <si>
    <t>1102-5002</t>
  </si>
  <si>
    <t xml:space="preserve">Проjeкат 1102-5002 - Изградња  водоводне линије у насељу Клењак </t>
  </si>
  <si>
    <t>0401-5002</t>
  </si>
  <si>
    <t>0401-5001</t>
  </si>
  <si>
    <t>Проjeкат 0401-5001- Изградња канализације Ваганац -Митровчић</t>
  </si>
  <si>
    <t>Проjeкат 0401-5002 - Изградња фекалне  канализације  у улици Николе Граовца</t>
  </si>
  <si>
    <t>0401-5003</t>
  </si>
  <si>
    <t>Проjeкат 0401-5003 - Реконструкција фекалне канализације у деловима улица Д.Радовића и С.Марковић-Дом здравља</t>
  </si>
  <si>
    <t>1502-7001</t>
  </si>
  <si>
    <t>Пројекат 1502-7001- Културно туристичка манифестација ''Опленачка берба''</t>
  </si>
  <si>
    <t>2002-5001</t>
  </si>
  <si>
    <t xml:space="preserve">Пројекат 2002-5001 - Изградња водоводне линије  у ОШ ,Карађорђе'' </t>
  </si>
  <si>
    <t>Извршење 01.01-30.06.2021</t>
  </si>
  <si>
    <t>Порез на остале приходе</t>
  </si>
  <si>
    <t>Боравишна такса по решењу органа ЈЛС</t>
  </si>
  <si>
    <t>Закупнина за стан у општинској својини у корист нивоа општина</t>
  </si>
  <si>
    <t>Пренета средства  буџетских корисника из 2020. године</t>
  </si>
  <si>
    <t>м.т.020</t>
  </si>
  <si>
    <t>Средства из буџета  01- План</t>
  </si>
  <si>
    <t xml:space="preserve">Средства из буџета 01-извршење </t>
  </si>
  <si>
    <t>Средства  из осталих извора (06,07,13)извршење</t>
  </si>
  <si>
    <t xml:space="preserve">Зграде и грађевински објекти-ПТД </t>
  </si>
  <si>
    <t xml:space="preserve">Машине и опрема </t>
  </si>
  <si>
    <t>Зграде и грађевински објекти ( ПТД 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</si>
</sst>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000"/>
    <numFmt numFmtId="190" formatCode="0.00000"/>
    <numFmt numFmtId="191" formatCode="0.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0.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&quot;Da&quot;;&quot;Da&quot;;&quot;Ne&quot;"/>
    <numFmt numFmtId="201" formatCode="&quot;Istina&quot;;&quot;Istina&quot;;&quot;Laž&quot;"/>
    <numFmt numFmtId="202" formatCode="&quot;Uključeno&quot;;&quot;Uključeno&quot;;&quot;Isključeno&quot;"/>
    <numFmt numFmtId="203" formatCode="#,##0.0"/>
    <numFmt numFmtId="204" formatCode="#,##0.000"/>
    <numFmt numFmtId="205" formatCode="#,##0.0000"/>
    <numFmt numFmtId="206" formatCode="[$€-2]\ #,##0.00_);[Red]\([$€-2]\ #,##0.00\)"/>
  </numFmts>
  <fonts count="82">
    <font>
      <sz val="10"/>
      <name val="Arial"/>
      <family val="0"/>
    </font>
    <font>
      <b/>
      <sz val="12"/>
      <name val="Helv Ciril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 Cirilica"/>
      <family val="2"/>
    </font>
    <font>
      <sz val="10"/>
      <name val="Helv Cirilic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Helv Cirilica Black"/>
      <family val="2"/>
    </font>
    <font>
      <sz val="8.5"/>
      <name val="Helv Cirilic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Helv Cirilica"/>
      <family val="2"/>
    </font>
    <font>
      <b/>
      <sz val="9"/>
      <name val="Helv Cirilica Black"/>
      <family val="2"/>
    </font>
    <font>
      <b/>
      <sz val="10"/>
      <color indexed="12"/>
      <name val="Arial"/>
      <family val="2"/>
    </font>
    <font>
      <sz val="9"/>
      <name val="Helv Cirilica"/>
      <family val="2"/>
    </font>
    <font>
      <b/>
      <sz val="9"/>
      <name val="Helv Cirilica"/>
      <family val="2"/>
    </font>
    <font>
      <sz val="9"/>
      <name val="Helv Cirilica Black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Helv Cirilica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Helv Cirilica"/>
      <family val="2"/>
    </font>
    <font>
      <sz val="10"/>
      <color indexed="10"/>
      <name val="Helv Cirilica"/>
      <family val="2"/>
    </font>
    <font>
      <sz val="10"/>
      <color indexed="8"/>
      <name val="Helv Cirilica"/>
      <family val="0"/>
    </font>
    <font>
      <b/>
      <sz val="10"/>
      <color indexed="8"/>
      <name val="Helv Cirilic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Helv Cirilica"/>
      <family val="2"/>
    </font>
    <font>
      <sz val="10"/>
      <color rgb="FFFF0000"/>
      <name val="Helv Cirilica"/>
      <family val="2"/>
    </font>
    <font>
      <sz val="10"/>
      <color theme="1"/>
      <name val="Helv Cirilica"/>
      <family val="0"/>
    </font>
    <font>
      <b/>
      <sz val="10"/>
      <color theme="1"/>
      <name val="Helv Cirilic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8" fillId="0" borderId="16" xfId="0" applyFont="1" applyBorder="1" applyAlignment="1" quotePrefix="1">
      <alignment horizontal="left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0" fontId="16" fillId="0" borderId="22" xfId="0" applyFont="1" applyBorder="1" applyAlignment="1" quotePrefix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 quotePrefix="1">
      <alignment horizontal="right" vertical="center"/>
    </xf>
    <xf numFmtId="0" fontId="14" fillId="0" borderId="1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8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8" fillId="0" borderId="22" xfId="0" applyFont="1" applyBorder="1" applyAlignment="1">
      <alignment horizontal="left"/>
    </xf>
    <xf numFmtId="0" fontId="16" fillId="0" borderId="22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9" fillId="0" borderId="22" xfId="0" applyFont="1" applyBorder="1" applyAlignment="1" quotePrefix="1">
      <alignment horizontal="left" wrapText="1"/>
    </xf>
    <xf numFmtId="0" fontId="18" fillId="0" borderId="3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16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16" fillId="0" borderId="35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35" xfId="0" applyFont="1" applyBorder="1" applyAlignment="1">
      <alignment/>
    </xf>
    <xf numFmtId="3" fontId="6" fillId="0" borderId="37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6" fillId="0" borderId="39" xfId="0" applyFont="1" applyBorder="1" applyAlignment="1">
      <alignment horizontal="left"/>
    </xf>
    <xf numFmtId="0" fontId="18" fillId="0" borderId="35" xfId="0" applyFont="1" applyBorder="1" applyAlignment="1">
      <alignment/>
    </xf>
    <xf numFmtId="0" fontId="18" fillId="0" borderId="3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49" fontId="14" fillId="0" borderId="42" xfId="0" applyNumberFormat="1" applyFont="1" applyBorder="1" applyAlignment="1">
      <alignment horizontal="center" vertical="center" textRotation="90" wrapText="1"/>
    </xf>
    <xf numFmtId="3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33" xfId="58" applyFont="1" applyBorder="1" applyAlignment="1">
      <alignment horizontal="center" vertical="center"/>
      <protection/>
    </xf>
    <xf numFmtId="0" fontId="16" fillId="0" borderId="39" xfId="0" applyFont="1" applyBorder="1" applyAlignment="1">
      <alignment/>
    </xf>
    <xf numFmtId="0" fontId="20" fillId="0" borderId="39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/>
    </xf>
    <xf numFmtId="0" fontId="16" fillId="0" borderId="39" xfId="0" applyFont="1" applyBorder="1" applyAlignment="1">
      <alignment/>
    </xf>
    <xf numFmtId="3" fontId="4" fillId="0" borderId="45" xfId="0" applyNumberFormat="1" applyFont="1" applyBorder="1" applyAlignment="1">
      <alignment horizontal="right" vertical="center"/>
    </xf>
    <xf numFmtId="0" fontId="19" fillId="0" borderId="44" xfId="0" applyFont="1" applyBorder="1" applyAlignment="1">
      <alignment/>
    </xf>
    <xf numFmtId="3" fontId="6" fillId="0" borderId="46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16" fillId="0" borderId="44" xfId="0" applyFont="1" applyBorder="1" applyAlignment="1">
      <alignment/>
    </xf>
    <xf numFmtId="0" fontId="16" fillId="0" borderId="44" xfId="0" applyFont="1" applyBorder="1" applyAlignment="1">
      <alignment wrapText="1"/>
    </xf>
    <xf numFmtId="0" fontId="18" fillId="0" borderId="44" xfId="0" applyFont="1" applyBorder="1" applyAlignment="1">
      <alignment/>
    </xf>
    <xf numFmtId="0" fontId="18" fillId="0" borderId="44" xfId="0" applyFont="1" applyBorder="1" applyAlignment="1">
      <alignment wrapText="1"/>
    </xf>
    <xf numFmtId="3" fontId="7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3" fontId="7" fillId="0" borderId="24" xfId="0" applyNumberFormat="1" applyFont="1" applyBorder="1" applyAlignment="1">
      <alignment horizontal="right" vertical="center"/>
    </xf>
    <xf numFmtId="0" fontId="9" fillId="0" borderId="30" xfId="0" applyFont="1" applyBorder="1" applyAlignment="1" quotePrefix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4" fillId="0" borderId="10" xfId="0" applyFont="1" applyBorder="1" applyAlignment="1" quotePrefix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 quotePrefix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18" fillId="0" borderId="39" xfId="0" applyFont="1" applyBorder="1" applyAlignment="1">
      <alignment/>
    </xf>
    <xf numFmtId="3" fontId="7" fillId="0" borderId="50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" fontId="11" fillId="0" borderId="53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3" fontId="11" fillId="0" borderId="55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 wrapText="1"/>
    </xf>
    <xf numFmtId="49" fontId="27" fillId="0" borderId="11" xfId="0" applyNumberFormat="1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10" fillId="0" borderId="39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49" fontId="27" fillId="0" borderId="0" xfId="0" applyNumberFormat="1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5" fillId="0" borderId="44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25" fillId="34" borderId="38" xfId="0" applyFont="1" applyFill="1" applyBorder="1" applyAlignment="1">
      <alignment wrapText="1"/>
    </xf>
    <xf numFmtId="0" fontId="25" fillId="35" borderId="11" xfId="0" applyFont="1" applyFill="1" applyBorder="1" applyAlignment="1">
      <alignment wrapText="1"/>
    </xf>
    <xf numFmtId="0" fontId="28" fillId="35" borderId="11" xfId="0" applyFont="1" applyFill="1" applyBorder="1" applyAlignment="1">
      <alignment wrapText="1"/>
    </xf>
    <xf numFmtId="49" fontId="14" fillId="0" borderId="51" xfId="0" applyNumberFormat="1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" fontId="1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textRotation="90"/>
    </xf>
    <xf numFmtId="49" fontId="4" fillId="0" borderId="38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3" fontId="7" fillId="0" borderId="57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wrapText="1"/>
    </xf>
    <xf numFmtId="3" fontId="6" fillId="0" borderId="15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wrapText="1"/>
    </xf>
    <xf numFmtId="0" fontId="0" fillId="0" borderId="11" xfId="0" applyFont="1" applyBorder="1" applyAlignment="1">
      <alignment/>
    </xf>
    <xf numFmtId="0" fontId="19" fillId="0" borderId="35" xfId="0" applyFont="1" applyBorder="1" applyAlignment="1">
      <alignment/>
    </xf>
    <xf numFmtId="0" fontId="18" fillId="0" borderId="35" xfId="0" applyFont="1" applyBorder="1" applyAlignment="1">
      <alignment wrapText="1"/>
    </xf>
    <xf numFmtId="3" fontId="27" fillId="0" borderId="1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textRotation="90"/>
    </xf>
    <xf numFmtId="0" fontId="14" fillId="0" borderId="5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4" fillId="0" borderId="56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1" fillId="36" borderId="11" xfId="0" applyFont="1" applyFill="1" applyBorder="1" applyAlignment="1">
      <alignment wrapText="1"/>
    </xf>
    <xf numFmtId="3" fontId="6" fillId="0" borderId="38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wrapText="1"/>
    </xf>
    <xf numFmtId="49" fontId="73" fillId="0" borderId="11" xfId="0" applyNumberFormat="1" applyFont="1" applyBorder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wrapText="1"/>
    </xf>
    <xf numFmtId="49" fontId="74" fillId="0" borderId="1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wrapText="1"/>
    </xf>
    <xf numFmtId="3" fontId="6" fillId="0" borderId="24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11" fillId="37" borderId="11" xfId="0" applyFont="1" applyFill="1" applyBorder="1" applyAlignment="1">
      <alignment wrapText="1"/>
    </xf>
    <xf numFmtId="0" fontId="11" fillId="38" borderId="11" xfId="0" applyFont="1" applyFill="1" applyBorder="1" applyAlignment="1">
      <alignment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6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74" fillId="0" borderId="11" xfId="0" applyNumberFormat="1" applyFont="1" applyBorder="1" applyAlignment="1">
      <alignment horizontal="right" vertical="center"/>
    </xf>
    <xf numFmtId="3" fontId="74" fillId="0" borderId="11" xfId="0" applyNumberFormat="1" applyFont="1" applyBorder="1" applyAlignment="1">
      <alignment/>
    </xf>
    <xf numFmtId="0" fontId="0" fillId="37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9" fillId="0" borderId="0" xfId="0" applyFont="1" applyBorder="1" applyAlignment="1">
      <alignment/>
    </xf>
    <xf numFmtId="3" fontId="5" fillId="0" borderId="4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48" xfId="0" applyFont="1" applyBorder="1" applyAlignment="1">
      <alignment horizontal="center"/>
    </xf>
    <xf numFmtId="3" fontId="4" fillId="0" borderId="5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wrapText="1"/>
    </xf>
    <xf numFmtId="0" fontId="19" fillId="0" borderId="44" xfId="0" applyFont="1" applyBorder="1" applyAlignment="1">
      <alignment/>
    </xf>
    <xf numFmtId="3" fontId="4" fillId="0" borderId="0" xfId="0" applyNumberFormat="1" applyFont="1" applyAlignment="1">
      <alignment/>
    </xf>
    <xf numFmtId="3" fontId="75" fillId="0" borderId="11" xfId="0" applyNumberFormat="1" applyFont="1" applyBorder="1" applyAlignment="1">
      <alignment horizontal="right" vertical="center"/>
    </xf>
    <xf numFmtId="3" fontId="73" fillId="0" borderId="11" xfId="0" applyNumberFormat="1" applyFont="1" applyBorder="1" applyAlignment="1">
      <alignment horizontal="right" vertical="center"/>
    </xf>
    <xf numFmtId="3" fontId="72" fillId="0" borderId="11" xfId="0" applyNumberFormat="1" applyFont="1" applyBorder="1" applyAlignment="1">
      <alignment horizontal="right" vertical="center"/>
    </xf>
    <xf numFmtId="3" fontId="76" fillId="0" borderId="11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1" fontId="74" fillId="0" borderId="11" xfId="0" applyNumberFormat="1" applyFont="1" applyBorder="1" applyAlignment="1">
      <alignment horizontal="center" vertical="center"/>
    </xf>
    <xf numFmtId="1" fontId="75" fillId="0" borderId="11" xfId="0" applyNumberFormat="1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3" fontId="5" fillId="0" borderId="47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0" fontId="0" fillId="0" borderId="30" xfId="58" applyFont="1" applyBorder="1" applyAlignment="1">
      <alignment horizontal="center" vertical="center"/>
      <protection/>
    </xf>
    <xf numFmtId="0" fontId="19" fillId="0" borderId="39" xfId="0" applyFont="1" applyBorder="1" applyAlignment="1">
      <alignment/>
    </xf>
    <xf numFmtId="0" fontId="11" fillId="0" borderId="30" xfId="58" applyFont="1" applyBorder="1" applyAlignment="1">
      <alignment horizontal="center" vertical="center"/>
      <protection/>
    </xf>
    <xf numFmtId="3" fontId="7" fillId="0" borderId="44" xfId="0" applyNumberFormat="1" applyFont="1" applyBorder="1" applyAlignment="1">
      <alignment horizontal="right" vertical="center"/>
    </xf>
    <xf numFmtId="3" fontId="0" fillId="37" borderId="11" xfId="0" applyNumberFormat="1" applyFont="1" applyFill="1" applyBorder="1" applyAlignment="1">
      <alignment horizontal="right" vertical="center"/>
    </xf>
    <xf numFmtId="3" fontId="77" fillId="0" borderId="11" xfId="0" applyNumberFormat="1" applyFont="1" applyBorder="1" applyAlignment="1">
      <alignment/>
    </xf>
    <xf numFmtId="49" fontId="74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/>
    </xf>
    <xf numFmtId="49" fontId="76" fillId="0" borderId="11" xfId="0" applyNumberFormat="1" applyFont="1" applyBorder="1" applyAlignment="1">
      <alignment horizontal="center" vertical="center"/>
    </xf>
    <xf numFmtId="49" fontId="77" fillId="0" borderId="49" xfId="0" applyNumberFormat="1" applyFont="1" applyBorder="1" applyAlignment="1">
      <alignment horizontal="center" vertical="center"/>
    </xf>
    <xf numFmtId="49" fontId="77" fillId="0" borderId="47" xfId="0" applyNumberFormat="1" applyFont="1" applyBorder="1" applyAlignment="1">
      <alignment horizontal="center" vertical="center"/>
    </xf>
    <xf numFmtId="3" fontId="11" fillId="0" borderId="61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/>
    </xf>
    <xf numFmtId="0" fontId="74" fillId="0" borderId="11" xfId="0" applyFont="1" applyBorder="1" applyAlignment="1">
      <alignment wrapText="1"/>
    </xf>
    <xf numFmtId="3" fontId="7" fillId="0" borderId="22" xfId="0" applyNumberFormat="1" applyFont="1" applyBorder="1" applyAlignment="1">
      <alignment horizontal="right" vertical="center"/>
    </xf>
    <xf numFmtId="3" fontId="78" fillId="0" borderId="38" xfId="0" applyNumberFormat="1" applyFont="1" applyBorder="1" applyAlignment="1">
      <alignment horizontal="right" vertical="center"/>
    </xf>
    <xf numFmtId="3" fontId="79" fillId="0" borderId="38" xfId="0" applyNumberFormat="1" applyFont="1" applyBorder="1" applyAlignment="1">
      <alignment horizontal="right" vertical="center"/>
    </xf>
    <xf numFmtId="3" fontId="80" fillId="0" borderId="11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3" fontId="81" fillId="0" borderId="11" xfId="0" applyNumberFormat="1" applyFont="1" applyBorder="1" applyAlignment="1">
      <alignment horizontal="right" vertical="center"/>
    </xf>
    <xf numFmtId="3" fontId="78" fillId="0" borderId="11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49" fontId="73" fillId="0" borderId="11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rgare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2" name="Line 2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4" name="Line 4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5" name="Line 5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4803100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8" name="Line 8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9" name="Line 9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0" name="Line 10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1" name="Line 11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2" name="Line 12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3" name="Line 13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4" name="Line 14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5" name="Line 15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6" name="Line 16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7" name="Line 17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8" name="Line 18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19" name="Line 19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0" name="Line 20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1" name="Line 21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2" name="Line 22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3" name="Line 23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4" name="Line 24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5" name="Line 25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6" name="Line 26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7" name="Line 27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8" name="Line 28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29" name="Line 29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0" name="Line 30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1" name="Line 31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2" name="Line 32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24803100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5" name="Line 35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6" name="Line 36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7" name="Line 37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38" name="Line 38"/>
        <xdr:cNvSpPr>
          <a:spLocks/>
        </xdr:cNvSpPr>
      </xdr:nvSpPr>
      <xdr:spPr>
        <a:xfrm>
          <a:off x="523875" y="24641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39" name="Line 39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0" name="Line 40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1" name="Line 41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2" name="Line 42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3" name="Line 43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4" name="Line 44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5" name="Line 45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6" name="Line 46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7" name="Line 47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8" name="Line 48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49" name="Line 49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50" name="Line 50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51" name="Line 51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52" name="Line 52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53" name="Line 53"/>
        <xdr:cNvSpPr>
          <a:spLocks/>
        </xdr:cNvSpPr>
      </xdr:nvSpPr>
      <xdr:spPr>
        <a:xfrm>
          <a:off x="4286250" y="24803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54" name="Line 54"/>
        <xdr:cNvSpPr>
          <a:spLocks/>
        </xdr:cNvSpPr>
      </xdr:nvSpPr>
      <xdr:spPr>
        <a:xfrm>
          <a:off x="523875" y="18659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55" name="Line 55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56" name="Line 56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Line 60"/>
        <xdr:cNvSpPr>
          <a:spLocks/>
        </xdr:cNvSpPr>
      </xdr:nvSpPr>
      <xdr:spPr>
        <a:xfrm>
          <a:off x="523875" y="1543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58" name="Line 61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59" name="Line 62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60" name="Line 63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1" name="Line 64"/>
        <xdr:cNvSpPr>
          <a:spLocks/>
        </xdr:cNvSpPr>
      </xdr:nvSpPr>
      <xdr:spPr>
        <a:xfrm>
          <a:off x="4286250" y="17849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62" name="Line 65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63" name="Line 66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64" name="Line 67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65" name="Line 68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66" name="Line 69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67" name="Line 70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152400</xdr:rowOff>
    </xdr:from>
    <xdr:to>
      <xdr:col>2</xdr:col>
      <xdr:colOff>0</xdr:colOff>
      <xdr:row>63</xdr:row>
      <xdr:rowOff>152400</xdr:rowOff>
    </xdr:to>
    <xdr:sp>
      <xdr:nvSpPr>
        <xdr:cNvPr id="68" name="Line 71"/>
        <xdr:cNvSpPr>
          <a:spLocks/>
        </xdr:cNvSpPr>
      </xdr:nvSpPr>
      <xdr:spPr>
        <a:xfrm>
          <a:off x="4286250" y="1235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69" name="Line 72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70" name="Line 73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1" name="Line 74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72" name="Line 75"/>
        <xdr:cNvSpPr>
          <a:spLocks/>
        </xdr:cNvSpPr>
      </xdr:nvSpPr>
      <xdr:spPr>
        <a:xfrm>
          <a:off x="523875" y="18659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73" name="Line 76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74" name="Line 77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81"/>
        <xdr:cNvSpPr>
          <a:spLocks/>
        </xdr:cNvSpPr>
      </xdr:nvSpPr>
      <xdr:spPr>
        <a:xfrm>
          <a:off x="523875" y="1543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76" name="Line 82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77" name="Line 83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78" name="Line 84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9" name="Line 85"/>
        <xdr:cNvSpPr>
          <a:spLocks/>
        </xdr:cNvSpPr>
      </xdr:nvSpPr>
      <xdr:spPr>
        <a:xfrm>
          <a:off x="4286250" y="17849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0" name="Line 86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1" name="Line 87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2" name="Line 88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83" name="Line 89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84" name="Line 90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85" name="Line 91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152400</xdr:rowOff>
    </xdr:from>
    <xdr:to>
      <xdr:col>2</xdr:col>
      <xdr:colOff>0</xdr:colOff>
      <xdr:row>63</xdr:row>
      <xdr:rowOff>152400</xdr:rowOff>
    </xdr:to>
    <xdr:sp>
      <xdr:nvSpPr>
        <xdr:cNvPr id="86" name="Line 92"/>
        <xdr:cNvSpPr>
          <a:spLocks/>
        </xdr:cNvSpPr>
      </xdr:nvSpPr>
      <xdr:spPr>
        <a:xfrm>
          <a:off x="4286250" y="1235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7" name="Line 93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8" name="Line 94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9" name="Line 95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90" name="Line 96"/>
        <xdr:cNvSpPr>
          <a:spLocks/>
        </xdr:cNvSpPr>
      </xdr:nvSpPr>
      <xdr:spPr>
        <a:xfrm>
          <a:off x="523875" y="18659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91" name="Line 97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92" name="Line 98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Line 102"/>
        <xdr:cNvSpPr>
          <a:spLocks/>
        </xdr:cNvSpPr>
      </xdr:nvSpPr>
      <xdr:spPr>
        <a:xfrm>
          <a:off x="523875" y="1543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94" name="Line 103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95" name="Line 104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96" name="Line 105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7" name="Line 106"/>
        <xdr:cNvSpPr>
          <a:spLocks/>
        </xdr:cNvSpPr>
      </xdr:nvSpPr>
      <xdr:spPr>
        <a:xfrm>
          <a:off x="4286250" y="17849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98" name="Line 107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99" name="Line 108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0" name="Line 109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01" name="Line 110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02" name="Line 111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03" name="Line 112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152400</xdr:rowOff>
    </xdr:from>
    <xdr:to>
      <xdr:col>2</xdr:col>
      <xdr:colOff>0</xdr:colOff>
      <xdr:row>63</xdr:row>
      <xdr:rowOff>152400</xdr:rowOff>
    </xdr:to>
    <xdr:sp>
      <xdr:nvSpPr>
        <xdr:cNvPr id="104" name="Line 113"/>
        <xdr:cNvSpPr>
          <a:spLocks/>
        </xdr:cNvSpPr>
      </xdr:nvSpPr>
      <xdr:spPr>
        <a:xfrm>
          <a:off x="4286250" y="1235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05" name="Line 114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06" name="Line 115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7" name="Line 116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8" name="Line 117"/>
        <xdr:cNvSpPr>
          <a:spLocks/>
        </xdr:cNvSpPr>
      </xdr:nvSpPr>
      <xdr:spPr>
        <a:xfrm>
          <a:off x="523875" y="18659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109" name="Line 118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110" name="Line 119"/>
        <xdr:cNvSpPr>
          <a:spLocks/>
        </xdr:cNvSpPr>
      </xdr:nvSpPr>
      <xdr:spPr>
        <a:xfrm>
          <a:off x="523875" y="210407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1" name="Line 123"/>
        <xdr:cNvSpPr>
          <a:spLocks/>
        </xdr:cNvSpPr>
      </xdr:nvSpPr>
      <xdr:spPr>
        <a:xfrm>
          <a:off x="523875" y="1543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12" name="Line 124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13" name="Line 125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14" name="Line 126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5" name="Line 127"/>
        <xdr:cNvSpPr>
          <a:spLocks/>
        </xdr:cNvSpPr>
      </xdr:nvSpPr>
      <xdr:spPr>
        <a:xfrm>
          <a:off x="4286250" y="17849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6" name="Line 128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7" name="Line 129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18" name="Line 130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19" name="Line 131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20" name="Line 132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21" name="Line 133"/>
        <xdr:cNvSpPr>
          <a:spLocks/>
        </xdr:cNvSpPr>
      </xdr:nvSpPr>
      <xdr:spPr>
        <a:xfrm>
          <a:off x="4286250" y="213645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152400</xdr:rowOff>
    </xdr:from>
    <xdr:to>
      <xdr:col>2</xdr:col>
      <xdr:colOff>0</xdr:colOff>
      <xdr:row>63</xdr:row>
      <xdr:rowOff>152400</xdr:rowOff>
    </xdr:to>
    <xdr:sp>
      <xdr:nvSpPr>
        <xdr:cNvPr id="122" name="Line 134"/>
        <xdr:cNvSpPr>
          <a:spLocks/>
        </xdr:cNvSpPr>
      </xdr:nvSpPr>
      <xdr:spPr>
        <a:xfrm>
          <a:off x="4286250" y="1235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3" name="Line 135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4" name="Line 136"/>
        <xdr:cNvSpPr>
          <a:spLocks/>
        </xdr:cNvSpPr>
      </xdr:nvSpPr>
      <xdr:spPr>
        <a:xfrm>
          <a:off x="4286250" y="19126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25" name="Line 137"/>
        <xdr:cNvSpPr>
          <a:spLocks/>
        </xdr:cNvSpPr>
      </xdr:nvSpPr>
      <xdr:spPr>
        <a:xfrm>
          <a:off x="4286250" y="1704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153</xdr:row>
      <xdr:rowOff>0</xdr:rowOff>
    </xdr:from>
    <xdr:to>
      <xdr:col>8</xdr:col>
      <xdr:colOff>0</xdr:colOff>
      <xdr:row>153</xdr:row>
      <xdr:rowOff>0</xdr:rowOff>
    </xdr:to>
    <xdr:sp>
      <xdr:nvSpPr>
        <xdr:cNvPr id="1" name="Line 1"/>
        <xdr:cNvSpPr>
          <a:spLocks/>
        </xdr:cNvSpPr>
      </xdr:nvSpPr>
      <xdr:spPr>
        <a:xfrm>
          <a:off x="5514975" y="206883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>
      <xdr:nvSpPr>
        <xdr:cNvPr id="2" name="Line 2"/>
        <xdr:cNvSpPr>
          <a:spLocks/>
        </xdr:cNvSpPr>
      </xdr:nvSpPr>
      <xdr:spPr>
        <a:xfrm>
          <a:off x="2333625" y="202025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3" name="Line 3"/>
        <xdr:cNvSpPr>
          <a:spLocks/>
        </xdr:cNvSpPr>
      </xdr:nvSpPr>
      <xdr:spPr>
        <a:xfrm>
          <a:off x="551497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199</xdr:row>
      <xdr:rowOff>0</xdr:rowOff>
    </xdr:from>
    <xdr:to>
      <xdr:col>7</xdr:col>
      <xdr:colOff>0</xdr:colOff>
      <xdr:row>199</xdr:row>
      <xdr:rowOff>0</xdr:rowOff>
    </xdr:to>
    <xdr:sp>
      <xdr:nvSpPr>
        <xdr:cNvPr id="4" name="Line 4"/>
        <xdr:cNvSpPr>
          <a:spLocks/>
        </xdr:cNvSpPr>
      </xdr:nvSpPr>
      <xdr:spPr>
        <a:xfrm>
          <a:off x="233362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199</xdr:row>
      <xdr:rowOff>0</xdr:rowOff>
    </xdr:from>
    <xdr:to>
      <xdr:col>7</xdr:col>
      <xdr:colOff>0</xdr:colOff>
      <xdr:row>199</xdr:row>
      <xdr:rowOff>0</xdr:rowOff>
    </xdr:to>
    <xdr:sp>
      <xdr:nvSpPr>
        <xdr:cNvPr id="5" name="Line 5"/>
        <xdr:cNvSpPr>
          <a:spLocks/>
        </xdr:cNvSpPr>
      </xdr:nvSpPr>
      <xdr:spPr>
        <a:xfrm>
          <a:off x="2333625" y="26574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>
          <a:off x="2333625" y="762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23336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" name="Line 8"/>
        <xdr:cNvSpPr>
          <a:spLocks/>
        </xdr:cNvSpPr>
      </xdr:nvSpPr>
      <xdr:spPr>
        <a:xfrm>
          <a:off x="2333625" y="762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2333625" y="2390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161</xdr:row>
      <xdr:rowOff>0</xdr:rowOff>
    </xdr:from>
    <xdr:to>
      <xdr:col>8</xdr:col>
      <xdr:colOff>0</xdr:colOff>
      <xdr:row>161</xdr:row>
      <xdr:rowOff>0</xdr:rowOff>
    </xdr:to>
    <xdr:sp>
      <xdr:nvSpPr>
        <xdr:cNvPr id="10" name="Line 10"/>
        <xdr:cNvSpPr>
          <a:spLocks/>
        </xdr:cNvSpPr>
      </xdr:nvSpPr>
      <xdr:spPr>
        <a:xfrm>
          <a:off x="5514975" y="218217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8</xdr:col>
      <xdr:colOff>0</xdr:colOff>
      <xdr:row>188</xdr:row>
      <xdr:rowOff>0</xdr:rowOff>
    </xdr:to>
    <xdr:sp>
      <xdr:nvSpPr>
        <xdr:cNvPr id="11" name="Line 11"/>
        <xdr:cNvSpPr>
          <a:spLocks/>
        </xdr:cNvSpPr>
      </xdr:nvSpPr>
      <xdr:spPr>
        <a:xfrm>
          <a:off x="5514975" y="25279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8</xdr:col>
      <xdr:colOff>0</xdr:colOff>
      <xdr:row>148</xdr:row>
      <xdr:rowOff>0</xdr:rowOff>
    </xdr:to>
    <xdr:sp>
      <xdr:nvSpPr>
        <xdr:cNvPr id="12" name="Line 15"/>
        <xdr:cNvSpPr>
          <a:spLocks/>
        </xdr:cNvSpPr>
      </xdr:nvSpPr>
      <xdr:spPr>
        <a:xfrm>
          <a:off x="5514975" y="2004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13" name="Line 16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14" name="Line 17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" name="Line 18"/>
        <xdr:cNvSpPr>
          <a:spLocks/>
        </xdr:cNvSpPr>
      </xdr:nvSpPr>
      <xdr:spPr>
        <a:xfrm>
          <a:off x="5514975" y="2543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160</xdr:row>
      <xdr:rowOff>161925</xdr:rowOff>
    </xdr:from>
    <xdr:to>
      <xdr:col>8</xdr:col>
      <xdr:colOff>0</xdr:colOff>
      <xdr:row>160</xdr:row>
      <xdr:rowOff>161925</xdr:rowOff>
    </xdr:to>
    <xdr:sp>
      <xdr:nvSpPr>
        <xdr:cNvPr id="16" name="Line 19"/>
        <xdr:cNvSpPr>
          <a:spLocks/>
        </xdr:cNvSpPr>
      </xdr:nvSpPr>
      <xdr:spPr>
        <a:xfrm>
          <a:off x="5514975" y="218217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8</xdr:col>
      <xdr:colOff>0</xdr:colOff>
      <xdr:row>188</xdr:row>
      <xdr:rowOff>0</xdr:rowOff>
    </xdr:to>
    <xdr:sp>
      <xdr:nvSpPr>
        <xdr:cNvPr id="17" name="Line 20"/>
        <xdr:cNvSpPr>
          <a:spLocks/>
        </xdr:cNvSpPr>
      </xdr:nvSpPr>
      <xdr:spPr>
        <a:xfrm>
          <a:off x="5514975" y="25279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136</xdr:row>
      <xdr:rowOff>152400</xdr:rowOff>
    </xdr:from>
    <xdr:to>
      <xdr:col>8</xdr:col>
      <xdr:colOff>0</xdr:colOff>
      <xdr:row>136</xdr:row>
      <xdr:rowOff>152400</xdr:rowOff>
    </xdr:to>
    <xdr:sp>
      <xdr:nvSpPr>
        <xdr:cNvPr id="18" name="Line 24"/>
        <xdr:cNvSpPr>
          <a:spLocks/>
        </xdr:cNvSpPr>
      </xdr:nvSpPr>
      <xdr:spPr>
        <a:xfrm>
          <a:off x="5514975" y="18240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19" name="Line 25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20" name="Line 26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1" name="Line 27"/>
        <xdr:cNvSpPr>
          <a:spLocks/>
        </xdr:cNvSpPr>
      </xdr:nvSpPr>
      <xdr:spPr>
        <a:xfrm>
          <a:off x="5514975" y="2543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>
      <xdr:nvSpPr>
        <xdr:cNvPr id="22" name="Line 28"/>
        <xdr:cNvSpPr>
          <a:spLocks/>
        </xdr:cNvSpPr>
      </xdr:nvSpPr>
      <xdr:spPr>
        <a:xfrm>
          <a:off x="2333625" y="202025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199</xdr:row>
      <xdr:rowOff>0</xdr:rowOff>
    </xdr:from>
    <xdr:to>
      <xdr:col>7</xdr:col>
      <xdr:colOff>0</xdr:colOff>
      <xdr:row>199</xdr:row>
      <xdr:rowOff>0</xdr:rowOff>
    </xdr:to>
    <xdr:sp>
      <xdr:nvSpPr>
        <xdr:cNvPr id="23" name="Line 29"/>
        <xdr:cNvSpPr>
          <a:spLocks/>
        </xdr:cNvSpPr>
      </xdr:nvSpPr>
      <xdr:spPr>
        <a:xfrm>
          <a:off x="233362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199</xdr:row>
      <xdr:rowOff>0</xdr:rowOff>
    </xdr:from>
    <xdr:to>
      <xdr:col>7</xdr:col>
      <xdr:colOff>0</xdr:colOff>
      <xdr:row>199</xdr:row>
      <xdr:rowOff>0</xdr:rowOff>
    </xdr:to>
    <xdr:sp>
      <xdr:nvSpPr>
        <xdr:cNvPr id="24" name="Line 30"/>
        <xdr:cNvSpPr>
          <a:spLocks/>
        </xdr:cNvSpPr>
      </xdr:nvSpPr>
      <xdr:spPr>
        <a:xfrm>
          <a:off x="2333625" y="26574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5" name="Line 31"/>
        <xdr:cNvSpPr>
          <a:spLocks/>
        </xdr:cNvSpPr>
      </xdr:nvSpPr>
      <xdr:spPr>
        <a:xfrm>
          <a:off x="2333625" y="762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6" name="Line 32"/>
        <xdr:cNvSpPr>
          <a:spLocks/>
        </xdr:cNvSpPr>
      </xdr:nvSpPr>
      <xdr:spPr>
        <a:xfrm>
          <a:off x="23336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7" name="Line 33"/>
        <xdr:cNvSpPr>
          <a:spLocks/>
        </xdr:cNvSpPr>
      </xdr:nvSpPr>
      <xdr:spPr>
        <a:xfrm>
          <a:off x="2333625" y="762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8" name="Line 34"/>
        <xdr:cNvSpPr>
          <a:spLocks/>
        </xdr:cNvSpPr>
      </xdr:nvSpPr>
      <xdr:spPr>
        <a:xfrm>
          <a:off x="2333625" y="2390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8</xdr:col>
      <xdr:colOff>0</xdr:colOff>
      <xdr:row>188</xdr:row>
      <xdr:rowOff>0</xdr:rowOff>
    </xdr:to>
    <xdr:sp>
      <xdr:nvSpPr>
        <xdr:cNvPr id="29" name="Line 35"/>
        <xdr:cNvSpPr>
          <a:spLocks/>
        </xdr:cNvSpPr>
      </xdr:nvSpPr>
      <xdr:spPr>
        <a:xfrm>
          <a:off x="5514975" y="25279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8</xdr:col>
      <xdr:colOff>0</xdr:colOff>
      <xdr:row>148</xdr:row>
      <xdr:rowOff>0</xdr:rowOff>
    </xdr:to>
    <xdr:sp>
      <xdr:nvSpPr>
        <xdr:cNvPr id="30" name="Line 38"/>
        <xdr:cNvSpPr>
          <a:spLocks/>
        </xdr:cNvSpPr>
      </xdr:nvSpPr>
      <xdr:spPr>
        <a:xfrm>
          <a:off x="5514975" y="2004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31" name="Line 39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32" name="Line 40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3" name="Line 41"/>
        <xdr:cNvSpPr>
          <a:spLocks/>
        </xdr:cNvSpPr>
      </xdr:nvSpPr>
      <xdr:spPr>
        <a:xfrm>
          <a:off x="5514975" y="2543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8</xdr:col>
      <xdr:colOff>0</xdr:colOff>
      <xdr:row>188</xdr:row>
      <xdr:rowOff>0</xdr:rowOff>
    </xdr:to>
    <xdr:sp>
      <xdr:nvSpPr>
        <xdr:cNvPr id="34" name="Line 42"/>
        <xdr:cNvSpPr>
          <a:spLocks/>
        </xdr:cNvSpPr>
      </xdr:nvSpPr>
      <xdr:spPr>
        <a:xfrm>
          <a:off x="5514975" y="25279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136</xdr:row>
      <xdr:rowOff>152400</xdr:rowOff>
    </xdr:from>
    <xdr:to>
      <xdr:col>8</xdr:col>
      <xdr:colOff>0</xdr:colOff>
      <xdr:row>136</xdr:row>
      <xdr:rowOff>152400</xdr:rowOff>
    </xdr:to>
    <xdr:sp>
      <xdr:nvSpPr>
        <xdr:cNvPr id="35" name="Line 45"/>
        <xdr:cNvSpPr>
          <a:spLocks/>
        </xdr:cNvSpPr>
      </xdr:nvSpPr>
      <xdr:spPr>
        <a:xfrm>
          <a:off x="5514975" y="18240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36" name="Line 46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37" name="Line 47"/>
        <xdr:cNvSpPr>
          <a:spLocks/>
        </xdr:cNvSpPr>
      </xdr:nvSpPr>
      <xdr:spPr>
        <a:xfrm>
          <a:off x="5514975" y="2020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8" name="Line 48"/>
        <xdr:cNvSpPr>
          <a:spLocks/>
        </xdr:cNvSpPr>
      </xdr:nvSpPr>
      <xdr:spPr>
        <a:xfrm>
          <a:off x="5514975" y="2543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50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51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Line 52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Line 53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Line 54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Line 55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Line 56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57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5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5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6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6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6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63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6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65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66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67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6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6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7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71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72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73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74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Line 75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Line 76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Line 77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7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7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8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8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8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83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8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85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86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87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8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8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9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9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92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Line 93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Line 94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Line 95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Line 96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Line 97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Line 98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Line 9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Line 10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10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Line 10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Line 103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Line 10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Line 105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Line 106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107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10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Line 10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Line 11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Line 11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Line 11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Line 113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Line 114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Line 115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Line 116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Line 117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Line 118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19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2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2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Line 12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Line 123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Line 12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Line 125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Line 126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Line 127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Line 12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Line 12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Line 130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Line 13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Line 13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Line 133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172</xdr:row>
      <xdr:rowOff>0</xdr:rowOff>
    </xdr:from>
    <xdr:to>
      <xdr:col>8</xdr:col>
      <xdr:colOff>0</xdr:colOff>
      <xdr:row>172</xdr:row>
      <xdr:rowOff>0</xdr:rowOff>
    </xdr:to>
    <xdr:sp>
      <xdr:nvSpPr>
        <xdr:cNvPr id="123" name="Line 203"/>
        <xdr:cNvSpPr>
          <a:spLocks/>
        </xdr:cNvSpPr>
      </xdr:nvSpPr>
      <xdr:spPr>
        <a:xfrm>
          <a:off x="5514975" y="232791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152400</xdr:rowOff>
    </xdr:from>
    <xdr:to>
      <xdr:col>8</xdr:col>
      <xdr:colOff>0</xdr:colOff>
      <xdr:row>175</xdr:row>
      <xdr:rowOff>152400</xdr:rowOff>
    </xdr:to>
    <xdr:sp>
      <xdr:nvSpPr>
        <xdr:cNvPr id="124" name="Line 204"/>
        <xdr:cNvSpPr>
          <a:spLocks/>
        </xdr:cNvSpPr>
      </xdr:nvSpPr>
      <xdr:spPr>
        <a:xfrm>
          <a:off x="5514975" y="23593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8</xdr:col>
      <xdr:colOff>0</xdr:colOff>
      <xdr:row>175</xdr:row>
      <xdr:rowOff>0</xdr:rowOff>
    </xdr:to>
    <xdr:sp>
      <xdr:nvSpPr>
        <xdr:cNvPr id="125" name="Line 205"/>
        <xdr:cNvSpPr>
          <a:spLocks/>
        </xdr:cNvSpPr>
      </xdr:nvSpPr>
      <xdr:spPr>
        <a:xfrm>
          <a:off x="5514975" y="234410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169</xdr:row>
      <xdr:rowOff>0</xdr:rowOff>
    </xdr:from>
    <xdr:to>
      <xdr:col>8</xdr:col>
      <xdr:colOff>0</xdr:colOff>
      <xdr:row>169</xdr:row>
      <xdr:rowOff>0</xdr:rowOff>
    </xdr:to>
    <xdr:sp>
      <xdr:nvSpPr>
        <xdr:cNvPr id="126" name="Line 206"/>
        <xdr:cNvSpPr>
          <a:spLocks/>
        </xdr:cNvSpPr>
      </xdr:nvSpPr>
      <xdr:spPr>
        <a:xfrm>
          <a:off x="5514975" y="227933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152400</xdr:rowOff>
    </xdr:from>
    <xdr:to>
      <xdr:col>8</xdr:col>
      <xdr:colOff>0</xdr:colOff>
      <xdr:row>175</xdr:row>
      <xdr:rowOff>152400</xdr:rowOff>
    </xdr:to>
    <xdr:sp>
      <xdr:nvSpPr>
        <xdr:cNvPr id="127" name="Line 207"/>
        <xdr:cNvSpPr>
          <a:spLocks/>
        </xdr:cNvSpPr>
      </xdr:nvSpPr>
      <xdr:spPr>
        <a:xfrm>
          <a:off x="5514975" y="23593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8</xdr:col>
      <xdr:colOff>0</xdr:colOff>
      <xdr:row>175</xdr:row>
      <xdr:rowOff>0</xdr:rowOff>
    </xdr:to>
    <xdr:sp>
      <xdr:nvSpPr>
        <xdr:cNvPr id="128" name="Line 208"/>
        <xdr:cNvSpPr>
          <a:spLocks/>
        </xdr:cNvSpPr>
      </xdr:nvSpPr>
      <xdr:spPr>
        <a:xfrm>
          <a:off x="5514975" y="234410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152400</xdr:rowOff>
    </xdr:from>
    <xdr:to>
      <xdr:col>8</xdr:col>
      <xdr:colOff>0</xdr:colOff>
      <xdr:row>175</xdr:row>
      <xdr:rowOff>152400</xdr:rowOff>
    </xdr:to>
    <xdr:sp>
      <xdr:nvSpPr>
        <xdr:cNvPr id="129" name="Line 209"/>
        <xdr:cNvSpPr>
          <a:spLocks/>
        </xdr:cNvSpPr>
      </xdr:nvSpPr>
      <xdr:spPr>
        <a:xfrm>
          <a:off x="5514975" y="23593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8</xdr:col>
      <xdr:colOff>0</xdr:colOff>
      <xdr:row>175</xdr:row>
      <xdr:rowOff>0</xdr:rowOff>
    </xdr:to>
    <xdr:sp>
      <xdr:nvSpPr>
        <xdr:cNvPr id="130" name="Line 210"/>
        <xdr:cNvSpPr>
          <a:spLocks/>
        </xdr:cNvSpPr>
      </xdr:nvSpPr>
      <xdr:spPr>
        <a:xfrm>
          <a:off x="5514975" y="234410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152400</xdr:rowOff>
    </xdr:from>
    <xdr:to>
      <xdr:col>8</xdr:col>
      <xdr:colOff>0</xdr:colOff>
      <xdr:row>175</xdr:row>
      <xdr:rowOff>152400</xdr:rowOff>
    </xdr:to>
    <xdr:sp>
      <xdr:nvSpPr>
        <xdr:cNvPr id="131" name="Line 211"/>
        <xdr:cNvSpPr>
          <a:spLocks/>
        </xdr:cNvSpPr>
      </xdr:nvSpPr>
      <xdr:spPr>
        <a:xfrm>
          <a:off x="5514975" y="23593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8</xdr:col>
      <xdr:colOff>0</xdr:colOff>
      <xdr:row>175</xdr:row>
      <xdr:rowOff>0</xdr:rowOff>
    </xdr:to>
    <xdr:sp>
      <xdr:nvSpPr>
        <xdr:cNvPr id="132" name="Line 212"/>
        <xdr:cNvSpPr>
          <a:spLocks/>
        </xdr:cNvSpPr>
      </xdr:nvSpPr>
      <xdr:spPr>
        <a:xfrm>
          <a:off x="5514975" y="234410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171</xdr:row>
      <xdr:rowOff>152400</xdr:rowOff>
    </xdr:from>
    <xdr:to>
      <xdr:col>8</xdr:col>
      <xdr:colOff>0</xdr:colOff>
      <xdr:row>171</xdr:row>
      <xdr:rowOff>152400</xdr:rowOff>
    </xdr:to>
    <xdr:sp>
      <xdr:nvSpPr>
        <xdr:cNvPr id="133" name="Line 213"/>
        <xdr:cNvSpPr>
          <a:spLocks/>
        </xdr:cNvSpPr>
      </xdr:nvSpPr>
      <xdr:spPr>
        <a:xfrm>
          <a:off x="5514975" y="23269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>
      <xdr:nvSpPr>
        <xdr:cNvPr id="134" name="Line 218"/>
        <xdr:cNvSpPr>
          <a:spLocks/>
        </xdr:cNvSpPr>
      </xdr:nvSpPr>
      <xdr:spPr>
        <a:xfrm>
          <a:off x="551497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>
      <xdr:nvSpPr>
        <xdr:cNvPr id="135" name="Line 219"/>
        <xdr:cNvSpPr>
          <a:spLocks/>
        </xdr:cNvSpPr>
      </xdr:nvSpPr>
      <xdr:spPr>
        <a:xfrm>
          <a:off x="551497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>
      <xdr:nvSpPr>
        <xdr:cNvPr id="136" name="Line 220"/>
        <xdr:cNvSpPr>
          <a:spLocks/>
        </xdr:cNvSpPr>
      </xdr:nvSpPr>
      <xdr:spPr>
        <a:xfrm>
          <a:off x="551497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>
      <xdr:nvSpPr>
        <xdr:cNvPr id="137" name="Line 221"/>
        <xdr:cNvSpPr>
          <a:spLocks/>
        </xdr:cNvSpPr>
      </xdr:nvSpPr>
      <xdr:spPr>
        <a:xfrm>
          <a:off x="5514975" y="26574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171</xdr:row>
      <xdr:rowOff>152400</xdr:rowOff>
    </xdr:from>
    <xdr:to>
      <xdr:col>10</xdr:col>
      <xdr:colOff>38100</xdr:colOff>
      <xdr:row>171</xdr:row>
      <xdr:rowOff>152400</xdr:rowOff>
    </xdr:to>
    <xdr:sp>
      <xdr:nvSpPr>
        <xdr:cNvPr id="138" name="Line 213"/>
        <xdr:cNvSpPr>
          <a:spLocks/>
        </xdr:cNvSpPr>
      </xdr:nvSpPr>
      <xdr:spPr>
        <a:xfrm>
          <a:off x="5553075" y="23269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171</xdr:row>
      <xdr:rowOff>152400</xdr:rowOff>
    </xdr:from>
    <xdr:to>
      <xdr:col>8</xdr:col>
      <xdr:colOff>38100</xdr:colOff>
      <xdr:row>171</xdr:row>
      <xdr:rowOff>152400</xdr:rowOff>
    </xdr:to>
    <xdr:sp>
      <xdr:nvSpPr>
        <xdr:cNvPr id="139" name="Line 213"/>
        <xdr:cNvSpPr>
          <a:spLocks/>
        </xdr:cNvSpPr>
      </xdr:nvSpPr>
      <xdr:spPr>
        <a:xfrm>
          <a:off x="5514975" y="23269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171</xdr:row>
      <xdr:rowOff>152400</xdr:rowOff>
    </xdr:from>
    <xdr:to>
      <xdr:col>8</xdr:col>
      <xdr:colOff>38100</xdr:colOff>
      <xdr:row>171</xdr:row>
      <xdr:rowOff>152400</xdr:rowOff>
    </xdr:to>
    <xdr:sp>
      <xdr:nvSpPr>
        <xdr:cNvPr id="140" name="Line 213"/>
        <xdr:cNvSpPr>
          <a:spLocks/>
        </xdr:cNvSpPr>
      </xdr:nvSpPr>
      <xdr:spPr>
        <a:xfrm>
          <a:off x="5514975" y="23269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171</xdr:row>
      <xdr:rowOff>152400</xdr:rowOff>
    </xdr:from>
    <xdr:to>
      <xdr:col>8</xdr:col>
      <xdr:colOff>38100</xdr:colOff>
      <xdr:row>171</xdr:row>
      <xdr:rowOff>152400</xdr:rowOff>
    </xdr:to>
    <xdr:sp>
      <xdr:nvSpPr>
        <xdr:cNvPr id="141" name="Line 213"/>
        <xdr:cNvSpPr>
          <a:spLocks/>
        </xdr:cNvSpPr>
      </xdr:nvSpPr>
      <xdr:spPr>
        <a:xfrm>
          <a:off x="5514975" y="232695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1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2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2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3" name="Line 23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24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2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9" name="Line 2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0" name="Line 3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5" name="Line 3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8" name="Line 3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2" name="Line 4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3" name="Line 43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4" name="Line 44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5" name="Line 4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6" name="Line 4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9" name="Line 4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1" name="Line 5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2" name="Line 5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3" name="Line 53"/>
        <xdr:cNvSpPr>
          <a:spLocks/>
        </xdr:cNvSpPr>
      </xdr:nvSpPr>
      <xdr:spPr>
        <a:xfrm>
          <a:off x="661035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REBALANS%20%20%20II\Obrasci\OBRASCI%20PO%20NOVOM%20PRAVILNIKU-Mira%20Milinkovic\2013\31.10.2013\Rashodi%20po%20blizim%20namenama%2030.09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Magi\D\MAGI-NOVO\BUDZET\budzet%202015\ZAVRSNI%20RACUN%202015\Pla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hodi (2)"/>
      <sheetName val="Rashodi"/>
      <sheetName val="Opsti"/>
      <sheetName val="Opsti2"/>
      <sheetName val="Osnovne"/>
      <sheetName val="Budzet izvrsenje"/>
      <sheetName val="Ostalo-izvrs."/>
      <sheetName val="Sopstveno-izvr."/>
      <sheetName val="Transferi -izvrsenje"/>
      <sheetName val="Rashodi plan"/>
      <sheetName val="Osnovne plan"/>
      <sheetName val="Budzet plan"/>
      <sheetName val="Sopstveno plan"/>
      <sheetName val="Ostalo plan"/>
      <sheetName val="Transferi plan"/>
      <sheetName val="Rebalans"/>
      <sheetName val="Osnovne (2)"/>
      <sheetName val="Transferi plan 2"/>
    </sheetNames>
    <sheetDataSet>
      <sheetData sheetId="1">
        <row r="7">
          <cell r="G7" t="str">
            <v/>
          </cell>
          <cell r="L7">
            <v>10272000</v>
          </cell>
          <cell r="O7" t="str">
            <v/>
          </cell>
          <cell r="R7" t="str">
            <v/>
          </cell>
        </row>
        <row r="8">
          <cell r="G8">
            <v>411</v>
          </cell>
          <cell r="L8">
            <v>2542000</v>
          </cell>
          <cell r="O8" t="str">
            <v/>
          </cell>
          <cell r="R8" t="str">
            <v/>
          </cell>
        </row>
        <row r="9">
          <cell r="G9">
            <v>412</v>
          </cell>
          <cell r="L9">
            <v>455000</v>
          </cell>
          <cell r="O9" t="str">
            <v/>
          </cell>
          <cell r="R9" t="str">
            <v/>
          </cell>
        </row>
        <row r="10">
          <cell r="G10">
            <v>413</v>
          </cell>
          <cell r="L10">
            <v>10000</v>
          </cell>
          <cell r="O10" t="str">
            <v/>
          </cell>
          <cell r="R10" t="str">
            <v/>
          </cell>
        </row>
        <row r="11">
          <cell r="G11">
            <v>415</v>
          </cell>
          <cell r="L11">
            <v>135000</v>
          </cell>
          <cell r="O11" t="str">
            <v/>
          </cell>
          <cell r="R11" t="str">
            <v/>
          </cell>
        </row>
        <row r="12">
          <cell r="G12" t="str">
            <v/>
          </cell>
          <cell r="L12">
            <v>135000</v>
          </cell>
          <cell r="O12" t="str">
            <v/>
          </cell>
          <cell r="R12" t="str">
            <v/>
          </cell>
        </row>
        <row r="13">
          <cell r="G13">
            <v>416</v>
          </cell>
          <cell r="L13" t="str">
            <v/>
          </cell>
          <cell r="O13" t="str">
            <v/>
          </cell>
          <cell r="R13" t="str">
            <v/>
          </cell>
        </row>
        <row r="14">
          <cell r="G14">
            <v>417</v>
          </cell>
          <cell r="L14">
            <v>950000</v>
          </cell>
          <cell r="O14" t="str">
            <v/>
          </cell>
          <cell r="R14" t="str">
            <v/>
          </cell>
        </row>
        <row r="15">
          <cell r="G15">
            <v>421</v>
          </cell>
          <cell r="L15">
            <v>70000</v>
          </cell>
          <cell r="O15" t="str">
            <v/>
          </cell>
          <cell r="R15" t="str">
            <v/>
          </cell>
        </row>
        <row r="16">
          <cell r="G16">
            <v>422</v>
          </cell>
          <cell r="L16">
            <v>60000</v>
          </cell>
          <cell r="O16" t="str">
            <v/>
          </cell>
          <cell r="R16" t="str">
            <v/>
          </cell>
        </row>
        <row r="17">
          <cell r="G17" t="str">
            <v/>
          </cell>
          <cell r="L17">
            <v>40000</v>
          </cell>
          <cell r="O17" t="str">
            <v/>
          </cell>
          <cell r="R17" t="str">
            <v/>
          </cell>
        </row>
        <row r="18">
          <cell r="G18" t="str">
            <v/>
          </cell>
          <cell r="L18">
            <v>20000</v>
          </cell>
          <cell r="O18" t="str">
            <v/>
          </cell>
          <cell r="R18" t="str">
            <v/>
          </cell>
        </row>
        <row r="19">
          <cell r="G19">
            <v>423</v>
          </cell>
          <cell r="L19">
            <v>5500000</v>
          </cell>
          <cell r="O19" t="str">
            <v/>
          </cell>
          <cell r="R19" t="str">
            <v/>
          </cell>
        </row>
        <row r="20">
          <cell r="G20" t="str">
            <v/>
          </cell>
          <cell r="L20">
            <v>250000</v>
          </cell>
          <cell r="O20" t="str">
            <v/>
          </cell>
          <cell r="R20" t="str">
            <v/>
          </cell>
        </row>
        <row r="21">
          <cell r="G21" t="str">
            <v/>
          </cell>
          <cell r="L21">
            <v>700000</v>
          </cell>
          <cell r="O21" t="str">
            <v/>
          </cell>
          <cell r="R21" t="str">
            <v/>
          </cell>
        </row>
        <row r="22">
          <cell r="G22" t="str">
            <v/>
          </cell>
          <cell r="L22">
            <v>400000</v>
          </cell>
          <cell r="O22" t="str">
            <v/>
          </cell>
          <cell r="R22" t="str">
            <v/>
          </cell>
        </row>
        <row r="23">
          <cell r="G23" t="str">
            <v/>
          </cell>
          <cell r="L23">
            <v>250000</v>
          </cell>
          <cell r="O23" t="str">
            <v/>
          </cell>
          <cell r="R23" t="str">
            <v/>
          </cell>
        </row>
        <row r="24">
          <cell r="G24" t="str">
            <v/>
          </cell>
          <cell r="L24">
            <v>1400000</v>
          </cell>
          <cell r="O24" t="str">
            <v/>
          </cell>
          <cell r="R24" t="str">
            <v/>
          </cell>
        </row>
        <row r="25">
          <cell r="G25" t="str">
            <v/>
          </cell>
          <cell r="L25">
            <v>150000</v>
          </cell>
          <cell r="O25" t="str">
            <v/>
          </cell>
          <cell r="R25" t="str">
            <v/>
          </cell>
        </row>
        <row r="26">
          <cell r="G26" t="str">
            <v/>
          </cell>
          <cell r="L26">
            <v>1850000</v>
          </cell>
          <cell r="O26" t="str">
            <v/>
          </cell>
          <cell r="R26" t="str">
            <v/>
          </cell>
        </row>
        <row r="27">
          <cell r="G27" t="str">
            <v/>
          </cell>
          <cell r="L27">
            <v>500000</v>
          </cell>
          <cell r="O27" t="str">
            <v/>
          </cell>
          <cell r="R27" t="str">
            <v/>
          </cell>
        </row>
        <row r="28">
          <cell r="G28">
            <v>426</v>
          </cell>
          <cell r="L28">
            <v>250000</v>
          </cell>
          <cell r="O28" t="str">
            <v/>
          </cell>
          <cell r="R28" t="str">
            <v/>
          </cell>
        </row>
        <row r="29">
          <cell r="G29" t="str">
            <v/>
          </cell>
          <cell r="L29">
            <v>150000</v>
          </cell>
          <cell r="O29" t="str">
            <v/>
          </cell>
          <cell r="R29" t="str">
            <v/>
          </cell>
        </row>
        <row r="30">
          <cell r="G30" t="str">
            <v/>
          </cell>
          <cell r="L30">
            <v>50000</v>
          </cell>
          <cell r="O30" t="str">
            <v/>
          </cell>
          <cell r="R30" t="str">
            <v/>
          </cell>
        </row>
        <row r="31">
          <cell r="G31" t="str">
            <v/>
          </cell>
          <cell r="L31">
            <v>50000</v>
          </cell>
          <cell r="O31" t="str">
            <v/>
          </cell>
          <cell r="R31" t="str">
            <v/>
          </cell>
        </row>
        <row r="32">
          <cell r="G32">
            <v>481</v>
          </cell>
          <cell r="L32">
            <v>300000</v>
          </cell>
          <cell r="O32" t="str">
            <v/>
          </cell>
          <cell r="R32" t="str">
            <v/>
          </cell>
        </row>
        <row r="33">
          <cell r="G33" t="str">
            <v/>
          </cell>
          <cell r="L33">
            <v>300000</v>
          </cell>
          <cell r="O33" t="str">
            <v/>
          </cell>
          <cell r="R33" t="str">
            <v/>
          </cell>
        </row>
        <row r="34">
          <cell r="G34" t="str">
            <v/>
          </cell>
          <cell r="L34" t="str">
            <v/>
          </cell>
          <cell r="O34" t="str">
            <v/>
          </cell>
          <cell r="R34" t="str">
            <v/>
          </cell>
        </row>
        <row r="35">
          <cell r="G35" t="str">
            <v>01</v>
          </cell>
          <cell r="L35">
            <v>10272000</v>
          </cell>
          <cell r="O35" t="str">
            <v/>
          </cell>
          <cell r="R35" t="str">
            <v/>
          </cell>
        </row>
        <row r="36">
          <cell r="G36" t="str">
            <v/>
          </cell>
          <cell r="L36">
            <v>10272000</v>
          </cell>
          <cell r="O36" t="str">
            <v/>
          </cell>
          <cell r="R36" t="str">
            <v/>
          </cell>
        </row>
        <row r="37">
          <cell r="G37" t="str">
            <v/>
          </cell>
          <cell r="L37" t="str">
            <v/>
          </cell>
          <cell r="O37" t="str">
            <v/>
          </cell>
          <cell r="R37" t="str">
            <v/>
          </cell>
        </row>
        <row r="38">
          <cell r="G38" t="str">
            <v/>
          </cell>
          <cell r="L38" t="str">
            <v/>
          </cell>
          <cell r="O38" t="str">
            <v/>
          </cell>
          <cell r="R38" t="str">
            <v/>
          </cell>
        </row>
        <row r="39">
          <cell r="G39">
            <v>416</v>
          </cell>
          <cell r="L39" t="str">
            <v/>
          </cell>
          <cell r="O39" t="str">
            <v/>
          </cell>
          <cell r="R39" t="str">
            <v/>
          </cell>
        </row>
        <row r="40">
          <cell r="G40">
            <v>421</v>
          </cell>
          <cell r="L40" t="str">
            <v/>
          </cell>
          <cell r="O40" t="str">
            <v/>
          </cell>
          <cell r="R40" t="str">
            <v/>
          </cell>
        </row>
        <row r="41">
          <cell r="G41">
            <v>422</v>
          </cell>
          <cell r="L41" t="str">
            <v/>
          </cell>
          <cell r="O41" t="str">
            <v/>
          </cell>
          <cell r="R41" t="str">
            <v/>
          </cell>
        </row>
        <row r="42">
          <cell r="G42">
            <v>423</v>
          </cell>
          <cell r="L42" t="str">
            <v/>
          </cell>
          <cell r="O42" t="str">
            <v/>
          </cell>
          <cell r="R42" t="str">
            <v/>
          </cell>
        </row>
        <row r="43">
          <cell r="G43">
            <v>426</v>
          </cell>
          <cell r="L43" t="str">
            <v/>
          </cell>
          <cell r="O43" t="str">
            <v/>
          </cell>
          <cell r="R43" t="str">
            <v/>
          </cell>
        </row>
        <row r="44">
          <cell r="G44" t="str">
            <v/>
          </cell>
          <cell r="L44" t="str">
            <v/>
          </cell>
          <cell r="O44" t="str">
            <v/>
          </cell>
          <cell r="R44" t="str">
            <v/>
          </cell>
        </row>
        <row r="45">
          <cell r="G45" t="str">
            <v>01</v>
          </cell>
          <cell r="L45" t="str">
            <v/>
          </cell>
          <cell r="O45" t="str">
            <v/>
          </cell>
          <cell r="R45" t="str">
            <v/>
          </cell>
        </row>
        <row r="46">
          <cell r="G46" t="str">
            <v/>
          </cell>
          <cell r="L46" t="str">
            <v/>
          </cell>
          <cell r="O46" t="str">
            <v/>
          </cell>
          <cell r="R46" t="str">
            <v/>
          </cell>
        </row>
        <row r="47">
          <cell r="G47" t="str">
            <v/>
          </cell>
          <cell r="L47" t="str">
            <v/>
          </cell>
          <cell r="O47" t="str">
            <v/>
          </cell>
          <cell r="R47" t="str">
            <v/>
          </cell>
        </row>
        <row r="48">
          <cell r="G48" t="str">
            <v>01</v>
          </cell>
          <cell r="L48">
            <v>10272000</v>
          </cell>
          <cell r="O48" t="str">
            <v/>
          </cell>
          <cell r="R48" t="str">
            <v/>
          </cell>
        </row>
        <row r="49">
          <cell r="G49" t="str">
            <v/>
          </cell>
          <cell r="L49">
            <v>10272000</v>
          </cell>
          <cell r="O49" t="str">
            <v/>
          </cell>
          <cell r="R49" t="str">
            <v/>
          </cell>
        </row>
        <row r="50">
          <cell r="G50" t="str">
            <v/>
          </cell>
          <cell r="L50" t="str">
            <v/>
          </cell>
          <cell r="O50" t="str">
            <v/>
          </cell>
          <cell r="R50" t="str">
            <v/>
          </cell>
        </row>
        <row r="51">
          <cell r="G51" t="str">
            <v/>
          </cell>
          <cell r="L51">
            <v>7853000</v>
          </cell>
          <cell r="O51" t="str">
            <v/>
          </cell>
          <cell r="R51" t="str">
            <v/>
          </cell>
        </row>
        <row r="52">
          <cell r="G52">
            <v>411</v>
          </cell>
          <cell r="L52">
            <v>1105000</v>
          </cell>
          <cell r="O52" t="str">
            <v/>
          </cell>
          <cell r="R52" t="str">
            <v/>
          </cell>
        </row>
        <row r="53">
          <cell r="G53">
            <v>412</v>
          </cell>
          <cell r="L53">
            <v>198000</v>
          </cell>
          <cell r="O53" t="str">
            <v/>
          </cell>
          <cell r="R53" t="str">
            <v/>
          </cell>
        </row>
        <row r="54">
          <cell r="G54">
            <v>413</v>
          </cell>
          <cell r="L54">
            <v>10000</v>
          </cell>
          <cell r="O54" t="str">
            <v/>
          </cell>
          <cell r="R54" t="str">
            <v/>
          </cell>
        </row>
        <row r="55">
          <cell r="G55">
            <v>414</v>
          </cell>
          <cell r="L55">
            <v>10000</v>
          </cell>
          <cell r="O55" t="str">
            <v/>
          </cell>
          <cell r="R55" t="str">
            <v/>
          </cell>
        </row>
        <row r="56">
          <cell r="G56">
            <v>415</v>
          </cell>
          <cell r="L56" t="str">
            <v/>
          </cell>
          <cell r="O56" t="str">
            <v/>
          </cell>
          <cell r="R56" t="str">
            <v/>
          </cell>
        </row>
        <row r="57">
          <cell r="G57" t="str">
            <v/>
          </cell>
          <cell r="L57" t="str">
            <v/>
          </cell>
          <cell r="O57" t="str">
            <v/>
          </cell>
          <cell r="R57" t="str">
            <v/>
          </cell>
        </row>
        <row r="58">
          <cell r="G58">
            <v>416</v>
          </cell>
          <cell r="L58" t="str">
            <v/>
          </cell>
          <cell r="O58" t="str">
            <v/>
          </cell>
          <cell r="R58" t="str">
            <v/>
          </cell>
        </row>
        <row r="59">
          <cell r="G59">
            <v>417</v>
          </cell>
          <cell r="L59">
            <v>3500000</v>
          </cell>
          <cell r="O59" t="str">
            <v/>
          </cell>
          <cell r="R59" t="str">
            <v/>
          </cell>
        </row>
        <row r="60">
          <cell r="G60">
            <v>421</v>
          </cell>
          <cell r="L60">
            <v>400000</v>
          </cell>
          <cell r="O60" t="str">
            <v/>
          </cell>
          <cell r="R60" t="str">
            <v/>
          </cell>
        </row>
        <row r="61">
          <cell r="G61" t="str">
            <v/>
          </cell>
          <cell r="L61">
            <v>400000</v>
          </cell>
          <cell r="O61" t="str">
            <v/>
          </cell>
          <cell r="R61" t="str">
            <v/>
          </cell>
        </row>
        <row r="62">
          <cell r="G62">
            <v>422</v>
          </cell>
          <cell r="L62">
            <v>180000</v>
          </cell>
          <cell r="O62" t="str">
            <v/>
          </cell>
          <cell r="R62" t="str">
            <v/>
          </cell>
        </row>
        <row r="63">
          <cell r="G63" t="str">
            <v/>
          </cell>
          <cell r="L63">
            <v>170000</v>
          </cell>
          <cell r="O63" t="str">
            <v/>
          </cell>
          <cell r="R63" t="str">
            <v/>
          </cell>
        </row>
        <row r="64">
          <cell r="G64" t="str">
            <v/>
          </cell>
          <cell r="L64">
            <v>10000</v>
          </cell>
          <cell r="O64" t="str">
            <v/>
          </cell>
          <cell r="R64" t="str">
            <v/>
          </cell>
        </row>
        <row r="65">
          <cell r="G65">
            <v>425</v>
          </cell>
          <cell r="L65">
            <v>700000</v>
          </cell>
          <cell r="O65" t="str">
            <v/>
          </cell>
          <cell r="R65" t="str">
            <v/>
          </cell>
        </row>
        <row r="66">
          <cell r="G66">
            <v>426</v>
          </cell>
          <cell r="L66">
            <v>1700000</v>
          </cell>
          <cell r="O66" t="str">
            <v/>
          </cell>
          <cell r="R66" t="str">
            <v/>
          </cell>
        </row>
        <row r="67">
          <cell r="G67" t="str">
            <v/>
          </cell>
          <cell r="L67">
            <v>1700000</v>
          </cell>
          <cell r="O67" t="str">
            <v/>
          </cell>
          <cell r="R67" t="str">
            <v/>
          </cell>
        </row>
        <row r="68">
          <cell r="G68">
            <v>512</v>
          </cell>
          <cell r="L68">
            <v>50000</v>
          </cell>
          <cell r="O68" t="str">
            <v/>
          </cell>
          <cell r="R68" t="str">
            <v/>
          </cell>
        </row>
        <row r="69">
          <cell r="G69" t="str">
            <v/>
          </cell>
          <cell r="L69" t="str">
            <v/>
          </cell>
          <cell r="O69" t="str">
            <v/>
          </cell>
          <cell r="R69" t="str">
            <v/>
          </cell>
        </row>
        <row r="70">
          <cell r="G70" t="str">
            <v>01</v>
          </cell>
          <cell r="L70">
            <v>7853000</v>
          </cell>
          <cell r="O70" t="str">
            <v/>
          </cell>
          <cell r="R70" t="str">
            <v/>
          </cell>
        </row>
        <row r="71">
          <cell r="G71" t="str">
            <v/>
          </cell>
          <cell r="L71" t="str">
            <v/>
          </cell>
          <cell r="O71" t="str">
            <v/>
          </cell>
          <cell r="R71" t="str">
            <v/>
          </cell>
        </row>
        <row r="72">
          <cell r="G72" t="str">
            <v>01</v>
          </cell>
          <cell r="L72">
            <v>7853000</v>
          </cell>
          <cell r="O72" t="str">
            <v/>
          </cell>
          <cell r="R72" t="str">
            <v/>
          </cell>
        </row>
        <row r="73">
          <cell r="G73" t="str">
            <v/>
          </cell>
          <cell r="L73">
            <v>7853000</v>
          </cell>
          <cell r="O73" t="str">
            <v/>
          </cell>
          <cell r="R73" t="str">
            <v/>
          </cell>
        </row>
        <row r="74">
          <cell r="G74" t="str">
            <v/>
          </cell>
          <cell r="L74">
            <v>90629835</v>
          </cell>
          <cell r="O74" t="str">
            <v/>
          </cell>
          <cell r="R74" t="str">
            <v/>
          </cell>
        </row>
        <row r="75">
          <cell r="G75" t="str">
            <v/>
          </cell>
          <cell r="L75" t="str">
            <v/>
          </cell>
          <cell r="O75" t="str">
            <v/>
          </cell>
          <cell r="R75" t="str">
            <v/>
          </cell>
        </row>
        <row r="76">
          <cell r="G76">
            <v>411</v>
          </cell>
          <cell r="L76">
            <v>40264846</v>
          </cell>
          <cell r="O76" t="str">
            <v/>
          </cell>
          <cell r="R76" t="str">
            <v/>
          </cell>
        </row>
        <row r="77">
          <cell r="G77" t="str">
            <v/>
          </cell>
          <cell r="L77">
            <v>40264846</v>
          </cell>
          <cell r="O77" t="str">
            <v/>
          </cell>
          <cell r="R77" t="str">
            <v/>
          </cell>
        </row>
        <row r="78">
          <cell r="G78">
            <v>412</v>
          </cell>
          <cell r="L78">
            <v>7233782</v>
          </cell>
          <cell r="O78" t="str">
            <v/>
          </cell>
          <cell r="R78" t="str">
            <v/>
          </cell>
        </row>
        <row r="79">
          <cell r="G79">
            <v>413</v>
          </cell>
          <cell r="L79">
            <v>565000</v>
          </cell>
          <cell r="O79" t="str">
            <v/>
          </cell>
          <cell r="R79" t="str">
            <v/>
          </cell>
        </row>
        <row r="80">
          <cell r="G80" t="str">
            <v/>
          </cell>
          <cell r="L80">
            <v>500000</v>
          </cell>
          <cell r="O80" t="str">
            <v/>
          </cell>
          <cell r="R80" t="str">
            <v/>
          </cell>
        </row>
        <row r="81">
          <cell r="G81" t="str">
            <v/>
          </cell>
          <cell r="L81">
            <v>65000</v>
          </cell>
          <cell r="O81" t="str">
            <v/>
          </cell>
          <cell r="R81" t="str">
            <v/>
          </cell>
        </row>
        <row r="82">
          <cell r="G82">
            <v>414</v>
          </cell>
          <cell r="L82">
            <v>530000</v>
          </cell>
          <cell r="O82" t="str">
            <v/>
          </cell>
          <cell r="R82" t="str">
            <v/>
          </cell>
        </row>
        <row r="83">
          <cell r="G83" t="str">
            <v/>
          </cell>
          <cell r="L83">
            <v>400000</v>
          </cell>
          <cell r="O83" t="str">
            <v/>
          </cell>
          <cell r="R83" t="str">
            <v/>
          </cell>
        </row>
        <row r="84">
          <cell r="G84" t="str">
            <v/>
          </cell>
          <cell r="L84" t="str">
            <v/>
          </cell>
          <cell r="O84" t="str">
            <v/>
          </cell>
          <cell r="R84" t="str">
            <v/>
          </cell>
        </row>
        <row r="85">
          <cell r="G85" t="str">
            <v/>
          </cell>
          <cell r="L85">
            <v>80000</v>
          </cell>
          <cell r="O85" t="str">
            <v/>
          </cell>
          <cell r="R85" t="str">
            <v/>
          </cell>
        </row>
        <row r="86">
          <cell r="G86" t="str">
            <v/>
          </cell>
          <cell r="L86">
            <v>50000</v>
          </cell>
          <cell r="O86" t="str">
            <v/>
          </cell>
          <cell r="R86" t="str">
            <v/>
          </cell>
        </row>
        <row r="87">
          <cell r="G87">
            <v>415</v>
          </cell>
          <cell r="L87">
            <v>1370000</v>
          </cell>
          <cell r="O87" t="str">
            <v/>
          </cell>
          <cell r="R87" t="str">
            <v/>
          </cell>
        </row>
        <row r="88">
          <cell r="G88" t="str">
            <v/>
          </cell>
          <cell r="L88">
            <v>1200000</v>
          </cell>
          <cell r="O88" t="str">
            <v/>
          </cell>
          <cell r="R88" t="str">
            <v/>
          </cell>
        </row>
        <row r="89">
          <cell r="G89" t="str">
            <v/>
          </cell>
          <cell r="L89">
            <v>170000</v>
          </cell>
          <cell r="O89" t="str">
            <v/>
          </cell>
          <cell r="R89" t="str">
            <v/>
          </cell>
        </row>
        <row r="90">
          <cell r="G90">
            <v>416</v>
          </cell>
          <cell r="L90">
            <v>500000</v>
          </cell>
          <cell r="O90" t="str">
            <v/>
          </cell>
          <cell r="R90" t="str">
            <v/>
          </cell>
        </row>
        <row r="91">
          <cell r="G91" t="str">
            <v/>
          </cell>
          <cell r="L91">
            <v>500000</v>
          </cell>
          <cell r="O91" t="str">
            <v/>
          </cell>
          <cell r="R91" t="str">
            <v/>
          </cell>
        </row>
        <row r="92">
          <cell r="G92" t="str">
            <v/>
          </cell>
          <cell r="L92" t="str">
            <v/>
          </cell>
          <cell r="O92" t="str">
            <v/>
          </cell>
          <cell r="R92" t="str">
            <v/>
          </cell>
        </row>
        <row r="93">
          <cell r="G93">
            <v>421</v>
          </cell>
          <cell r="L93">
            <v>13580000</v>
          </cell>
          <cell r="O93" t="str">
            <v/>
          </cell>
          <cell r="R93" t="str">
            <v/>
          </cell>
        </row>
        <row r="94">
          <cell r="G94" t="str">
            <v/>
          </cell>
          <cell r="L94">
            <v>2000000</v>
          </cell>
          <cell r="O94" t="str">
            <v/>
          </cell>
          <cell r="R94" t="str">
            <v/>
          </cell>
        </row>
        <row r="95">
          <cell r="G95" t="str">
            <v/>
          </cell>
          <cell r="L95">
            <v>2500000</v>
          </cell>
          <cell r="O95" t="str">
            <v/>
          </cell>
          <cell r="R95" t="str">
            <v/>
          </cell>
        </row>
        <row r="96">
          <cell r="G96" t="str">
            <v/>
          </cell>
          <cell r="L96">
            <v>6000000</v>
          </cell>
          <cell r="O96" t="str">
            <v/>
          </cell>
          <cell r="R96" t="str">
            <v/>
          </cell>
        </row>
        <row r="97">
          <cell r="G97" t="str">
            <v/>
          </cell>
          <cell r="L97">
            <v>500000</v>
          </cell>
          <cell r="O97" t="str">
            <v/>
          </cell>
          <cell r="R97" t="str">
            <v/>
          </cell>
        </row>
        <row r="98">
          <cell r="G98" t="str">
            <v/>
          </cell>
          <cell r="L98">
            <v>50000</v>
          </cell>
          <cell r="O98" t="str">
            <v/>
          </cell>
          <cell r="R98" t="str">
            <v/>
          </cell>
        </row>
        <row r="99">
          <cell r="G99" t="str">
            <v/>
          </cell>
          <cell r="L99">
            <v>2200000</v>
          </cell>
          <cell r="O99" t="str">
            <v/>
          </cell>
          <cell r="R99" t="str">
            <v/>
          </cell>
        </row>
        <row r="100">
          <cell r="G100" t="str">
            <v/>
          </cell>
          <cell r="L100">
            <v>250000</v>
          </cell>
          <cell r="O100" t="str">
            <v/>
          </cell>
          <cell r="R100" t="str">
            <v/>
          </cell>
        </row>
        <row r="101">
          <cell r="G101" t="str">
            <v/>
          </cell>
          <cell r="L101">
            <v>80000</v>
          </cell>
          <cell r="O101" t="str">
            <v/>
          </cell>
          <cell r="R101" t="str">
            <v/>
          </cell>
        </row>
        <row r="102">
          <cell r="G102">
            <v>422</v>
          </cell>
          <cell r="L102">
            <v>400000</v>
          </cell>
          <cell r="O102" t="str">
            <v/>
          </cell>
          <cell r="R102" t="str">
            <v/>
          </cell>
        </row>
        <row r="103">
          <cell r="G103" t="str">
            <v/>
          </cell>
          <cell r="L103">
            <v>400000</v>
          </cell>
          <cell r="O103" t="str">
            <v/>
          </cell>
          <cell r="R103" t="str">
            <v/>
          </cell>
        </row>
        <row r="104">
          <cell r="G104" t="str">
            <v/>
          </cell>
          <cell r="L104" t="str">
            <v/>
          </cell>
          <cell r="O104" t="str">
            <v/>
          </cell>
          <cell r="R104" t="str">
            <v/>
          </cell>
        </row>
        <row r="105">
          <cell r="G105">
            <v>423</v>
          </cell>
          <cell r="L105">
            <v>3200000</v>
          </cell>
          <cell r="O105" t="str">
            <v/>
          </cell>
          <cell r="R105" t="str">
            <v/>
          </cell>
        </row>
        <row r="106">
          <cell r="G106" t="str">
            <v/>
          </cell>
          <cell r="L106">
            <v>1350000</v>
          </cell>
          <cell r="O106" t="str">
            <v/>
          </cell>
          <cell r="R106" t="str">
            <v/>
          </cell>
        </row>
        <row r="107">
          <cell r="G107" t="str">
            <v/>
          </cell>
          <cell r="L107">
            <v>100000</v>
          </cell>
          <cell r="O107" t="str">
            <v/>
          </cell>
          <cell r="R107" t="str">
            <v/>
          </cell>
        </row>
        <row r="108">
          <cell r="G108" t="str">
            <v/>
          </cell>
          <cell r="L108">
            <v>250000</v>
          </cell>
          <cell r="O108" t="str">
            <v/>
          </cell>
          <cell r="R108" t="str">
            <v/>
          </cell>
        </row>
        <row r="109">
          <cell r="G109" t="str">
            <v/>
          </cell>
          <cell r="L109" t="str">
            <v/>
          </cell>
          <cell r="O109" t="str">
            <v/>
          </cell>
          <cell r="R109" t="str">
            <v/>
          </cell>
        </row>
        <row r="110">
          <cell r="G110" t="str">
            <v/>
          </cell>
          <cell r="L110">
            <v>1500000</v>
          </cell>
          <cell r="O110" t="str">
            <v/>
          </cell>
          <cell r="R110" t="str">
            <v/>
          </cell>
        </row>
        <row r="111">
          <cell r="G111" t="str">
            <v/>
          </cell>
          <cell r="L111" t="str">
            <v/>
          </cell>
          <cell r="O111" t="str">
            <v/>
          </cell>
          <cell r="R111" t="str">
            <v/>
          </cell>
        </row>
        <row r="112">
          <cell r="G112">
            <v>424</v>
          </cell>
          <cell r="L112">
            <v>3000000</v>
          </cell>
          <cell r="O112" t="str">
            <v/>
          </cell>
          <cell r="R112" t="str">
            <v/>
          </cell>
        </row>
        <row r="113">
          <cell r="G113" t="str">
            <v/>
          </cell>
          <cell r="L113">
            <v>50000</v>
          </cell>
          <cell r="O113" t="str">
            <v/>
          </cell>
          <cell r="R113" t="str">
            <v/>
          </cell>
        </row>
        <row r="114">
          <cell r="G114" t="str">
            <v/>
          </cell>
          <cell r="L114">
            <v>150000</v>
          </cell>
          <cell r="O114" t="str">
            <v/>
          </cell>
          <cell r="R114" t="str">
            <v/>
          </cell>
        </row>
        <row r="115">
          <cell r="G115" t="str">
            <v/>
          </cell>
          <cell r="L115">
            <v>2800000</v>
          </cell>
          <cell r="O115" t="str">
            <v/>
          </cell>
          <cell r="R115" t="str">
            <v/>
          </cell>
        </row>
        <row r="116">
          <cell r="G116">
            <v>425</v>
          </cell>
          <cell r="L116">
            <v>2200000</v>
          </cell>
          <cell r="O116" t="str">
            <v/>
          </cell>
          <cell r="R116" t="str">
            <v/>
          </cell>
        </row>
        <row r="117">
          <cell r="G117" t="str">
            <v/>
          </cell>
          <cell r="L117">
            <v>1000000</v>
          </cell>
          <cell r="O117" t="str">
            <v/>
          </cell>
          <cell r="R117" t="str">
            <v/>
          </cell>
        </row>
        <row r="118">
          <cell r="G118" t="str">
            <v/>
          </cell>
          <cell r="L118">
            <v>300000</v>
          </cell>
          <cell r="O118" t="str">
            <v/>
          </cell>
          <cell r="R118" t="str">
            <v/>
          </cell>
        </row>
        <row r="119">
          <cell r="G119" t="str">
            <v/>
          </cell>
          <cell r="L119">
            <v>150000</v>
          </cell>
          <cell r="O119" t="str">
            <v/>
          </cell>
          <cell r="R119" t="str">
            <v/>
          </cell>
        </row>
        <row r="120">
          <cell r="G120" t="str">
            <v/>
          </cell>
          <cell r="L120">
            <v>500000</v>
          </cell>
          <cell r="O120" t="str">
            <v/>
          </cell>
          <cell r="R120" t="str">
            <v/>
          </cell>
        </row>
        <row r="121">
          <cell r="G121" t="str">
            <v/>
          </cell>
          <cell r="L121">
            <v>250000</v>
          </cell>
          <cell r="O121" t="str">
            <v/>
          </cell>
          <cell r="R121" t="str">
            <v/>
          </cell>
        </row>
        <row r="122">
          <cell r="G122">
            <v>426</v>
          </cell>
          <cell r="L122">
            <v>3750000</v>
          </cell>
          <cell r="O122" t="str">
            <v/>
          </cell>
          <cell r="R122" t="str">
            <v/>
          </cell>
        </row>
        <row r="123">
          <cell r="G123" t="str">
            <v/>
          </cell>
          <cell r="L123">
            <v>1700000</v>
          </cell>
          <cell r="O123" t="str">
            <v/>
          </cell>
          <cell r="R123" t="str">
            <v/>
          </cell>
        </row>
        <row r="124">
          <cell r="G124" t="str">
            <v/>
          </cell>
          <cell r="L124">
            <v>500000</v>
          </cell>
          <cell r="O124" t="str">
            <v/>
          </cell>
          <cell r="R124" t="str">
            <v/>
          </cell>
        </row>
        <row r="125">
          <cell r="G125" t="str">
            <v/>
          </cell>
          <cell r="L125">
            <v>1000000</v>
          </cell>
          <cell r="O125" t="str">
            <v/>
          </cell>
          <cell r="R125" t="str">
            <v/>
          </cell>
        </row>
        <row r="126">
          <cell r="G126" t="str">
            <v/>
          </cell>
          <cell r="L126">
            <v>50000</v>
          </cell>
          <cell r="O126" t="str">
            <v/>
          </cell>
          <cell r="R126" t="str">
            <v/>
          </cell>
        </row>
        <row r="127">
          <cell r="G127" t="str">
            <v/>
          </cell>
          <cell r="L127">
            <v>500000</v>
          </cell>
          <cell r="O127" t="str">
            <v/>
          </cell>
          <cell r="R127" t="str">
            <v/>
          </cell>
        </row>
        <row r="128">
          <cell r="G128">
            <v>481</v>
          </cell>
          <cell r="L128">
            <v>4470000</v>
          </cell>
          <cell r="O128" t="str">
            <v/>
          </cell>
          <cell r="R128" t="str">
            <v/>
          </cell>
        </row>
        <row r="129">
          <cell r="G129" t="str">
            <v/>
          </cell>
          <cell r="L129">
            <v>20000</v>
          </cell>
          <cell r="O129" t="str">
            <v/>
          </cell>
          <cell r="R129" t="str">
            <v/>
          </cell>
        </row>
        <row r="130">
          <cell r="G130" t="str">
            <v/>
          </cell>
          <cell r="L130" t="str">
            <v/>
          </cell>
          <cell r="O130" t="str">
            <v/>
          </cell>
          <cell r="R130" t="str">
            <v/>
          </cell>
        </row>
        <row r="131">
          <cell r="G131" t="str">
            <v/>
          </cell>
          <cell r="L131">
            <v>2800000</v>
          </cell>
          <cell r="O131" t="str">
            <v/>
          </cell>
          <cell r="R131" t="str">
            <v/>
          </cell>
        </row>
        <row r="132">
          <cell r="G132" t="str">
            <v/>
          </cell>
          <cell r="L132" t="str">
            <v/>
          </cell>
          <cell r="O132" t="str">
            <v/>
          </cell>
          <cell r="R132" t="str">
            <v/>
          </cell>
        </row>
        <row r="133">
          <cell r="G133" t="str">
            <v/>
          </cell>
          <cell r="L133" t="str">
            <v/>
          </cell>
          <cell r="O133" t="str">
            <v/>
          </cell>
          <cell r="R133" t="str">
            <v/>
          </cell>
        </row>
        <row r="134">
          <cell r="G134" t="str">
            <v/>
          </cell>
          <cell r="L134">
            <v>20000</v>
          </cell>
          <cell r="O134" t="str">
            <v/>
          </cell>
          <cell r="R134" t="str">
            <v/>
          </cell>
        </row>
        <row r="135">
          <cell r="G135" t="str">
            <v/>
          </cell>
          <cell r="L135">
            <v>20000</v>
          </cell>
          <cell r="O135" t="str">
            <v/>
          </cell>
          <cell r="R135" t="str">
            <v/>
          </cell>
        </row>
        <row r="136">
          <cell r="G136" t="str">
            <v/>
          </cell>
          <cell r="L136">
            <v>20000</v>
          </cell>
          <cell r="O136" t="str">
            <v/>
          </cell>
          <cell r="R136" t="str">
            <v/>
          </cell>
        </row>
        <row r="137">
          <cell r="G137" t="str">
            <v/>
          </cell>
          <cell r="L137">
            <v>20000</v>
          </cell>
          <cell r="O137" t="str">
            <v/>
          </cell>
          <cell r="R137" t="str">
            <v/>
          </cell>
        </row>
        <row r="138">
          <cell r="G138" t="str">
            <v/>
          </cell>
          <cell r="L138">
            <v>20000</v>
          </cell>
          <cell r="O138" t="str">
            <v/>
          </cell>
          <cell r="R138" t="str">
            <v/>
          </cell>
        </row>
        <row r="139">
          <cell r="G139" t="str">
            <v/>
          </cell>
          <cell r="L139" t="str">
            <v/>
          </cell>
          <cell r="O139" t="str">
            <v/>
          </cell>
          <cell r="R139" t="str">
            <v/>
          </cell>
        </row>
        <row r="140">
          <cell r="G140" t="str">
            <v/>
          </cell>
          <cell r="L140" t="str">
            <v/>
          </cell>
          <cell r="O140" t="str">
            <v/>
          </cell>
          <cell r="R140" t="str">
            <v/>
          </cell>
        </row>
        <row r="141">
          <cell r="G141" t="str">
            <v/>
          </cell>
          <cell r="L141" t="str">
            <v/>
          </cell>
          <cell r="O141" t="str">
            <v/>
          </cell>
          <cell r="R141" t="str">
            <v/>
          </cell>
        </row>
        <row r="142">
          <cell r="G142" t="str">
            <v/>
          </cell>
          <cell r="L142">
            <v>500000</v>
          </cell>
          <cell r="O142" t="str">
            <v/>
          </cell>
          <cell r="R142" t="str">
            <v/>
          </cell>
        </row>
        <row r="143">
          <cell r="G143" t="str">
            <v/>
          </cell>
          <cell r="L143">
            <v>150000</v>
          </cell>
          <cell r="O143" t="str">
            <v/>
          </cell>
          <cell r="R143" t="str">
            <v/>
          </cell>
        </row>
        <row r="144">
          <cell r="G144" t="str">
            <v/>
          </cell>
          <cell r="L144">
            <v>300000</v>
          </cell>
          <cell r="O144" t="str">
            <v/>
          </cell>
          <cell r="R144" t="str">
            <v/>
          </cell>
        </row>
        <row r="145">
          <cell r="G145" t="str">
            <v/>
          </cell>
          <cell r="L145">
            <v>600000</v>
          </cell>
          <cell r="O145" t="str">
            <v/>
          </cell>
          <cell r="R145" t="str">
            <v/>
          </cell>
        </row>
        <row r="146">
          <cell r="G146">
            <v>482</v>
          </cell>
          <cell r="L146">
            <v>1500000</v>
          </cell>
          <cell r="O146" t="str">
            <v/>
          </cell>
          <cell r="R146" t="str">
            <v/>
          </cell>
        </row>
        <row r="147">
          <cell r="G147">
            <v>483</v>
          </cell>
          <cell r="L147">
            <v>100000</v>
          </cell>
          <cell r="O147" t="str">
            <v/>
          </cell>
          <cell r="R147" t="str">
            <v/>
          </cell>
        </row>
        <row r="148">
          <cell r="G148">
            <v>484</v>
          </cell>
          <cell r="L148">
            <v>4600000</v>
          </cell>
          <cell r="O148" t="str">
            <v/>
          </cell>
          <cell r="R148" t="str">
            <v/>
          </cell>
        </row>
        <row r="149">
          <cell r="G149">
            <v>499</v>
          </cell>
          <cell r="L149">
            <v>2416207</v>
          </cell>
          <cell r="O149" t="str">
            <v/>
          </cell>
          <cell r="R149" t="str">
            <v/>
          </cell>
        </row>
        <row r="150">
          <cell r="G150">
            <v>49912</v>
          </cell>
          <cell r="L150">
            <v>416207</v>
          </cell>
          <cell r="O150" t="str">
            <v/>
          </cell>
          <cell r="R150" t="str">
            <v/>
          </cell>
        </row>
        <row r="151">
          <cell r="G151">
            <v>49911</v>
          </cell>
          <cell r="L151">
            <v>2000000</v>
          </cell>
          <cell r="O151" t="str">
            <v/>
          </cell>
          <cell r="R151" t="str">
            <v/>
          </cell>
        </row>
        <row r="152">
          <cell r="G152">
            <v>511</v>
          </cell>
          <cell r="L152" t="str">
            <v/>
          </cell>
          <cell r="O152" t="str">
            <v/>
          </cell>
          <cell r="R152" t="str">
            <v/>
          </cell>
        </row>
        <row r="153">
          <cell r="G153">
            <v>512</v>
          </cell>
          <cell r="L153">
            <v>700000</v>
          </cell>
          <cell r="O153" t="str">
            <v/>
          </cell>
          <cell r="R153" t="str">
            <v/>
          </cell>
        </row>
        <row r="154">
          <cell r="G154">
            <v>515</v>
          </cell>
          <cell r="L154">
            <v>100000</v>
          </cell>
          <cell r="O154" t="str">
            <v/>
          </cell>
          <cell r="R154" t="str">
            <v/>
          </cell>
        </row>
        <row r="155">
          <cell r="G155">
            <v>515</v>
          </cell>
          <cell r="L155">
            <v>100000</v>
          </cell>
          <cell r="O155" t="str">
            <v/>
          </cell>
          <cell r="R155" t="str">
            <v/>
          </cell>
        </row>
        <row r="156">
          <cell r="G156">
            <v>424</v>
          </cell>
          <cell r="L156">
            <v>50000</v>
          </cell>
          <cell r="O156" t="str">
            <v/>
          </cell>
          <cell r="R156" t="str">
            <v/>
          </cell>
        </row>
        <row r="157">
          <cell r="G157" t="str">
            <v/>
          </cell>
          <cell r="L157" t="str">
            <v/>
          </cell>
          <cell r="O157" t="str">
            <v/>
          </cell>
          <cell r="R157" t="str">
            <v/>
          </cell>
        </row>
        <row r="158">
          <cell r="G158" t="str">
            <v>01</v>
          </cell>
          <cell r="L158">
            <v>90629835</v>
          </cell>
          <cell r="O158" t="str">
            <v/>
          </cell>
          <cell r="R158" t="str">
            <v/>
          </cell>
        </row>
        <row r="159">
          <cell r="G159" t="str">
            <v>01</v>
          </cell>
          <cell r="L159" t="str">
            <v/>
          </cell>
          <cell r="O159" t="str">
            <v/>
          </cell>
          <cell r="R159" t="str">
            <v/>
          </cell>
        </row>
        <row r="160">
          <cell r="G160" t="str">
            <v/>
          </cell>
          <cell r="L160">
            <v>90629835</v>
          </cell>
          <cell r="O160" t="str">
            <v/>
          </cell>
          <cell r="R160" t="str">
            <v/>
          </cell>
        </row>
        <row r="161">
          <cell r="G161" t="str">
            <v/>
          </cell>
          <cell r="L161">
            <v>32084917.95</v>
          </cell>
          <cell r="O161" t="str">
            <v/>
          </cell>
          <cell r="R161" t="str">
            <v/>
          </cell>
        </row>
        <row r="162">
          <cell r="G162">
            <v>4631</v>
          </cell>
          <cell r="L162">
            <v>9384917.95</v>
          </cell>
          <cell r="O162" t="str">
            <v/>
          </cell>
          <cell r="R162" t="str">
            <v/>
          </cell>
        </row>
        <row r="163">
          <cell r="G163" t="str">
            <v/>
          </cell>
          <cell r="L163">
            <v>1704917.95</v>
          </cell>
          <cell r="O163" t="str">
            <v/>
          </cell>
          <cell r="R163" t="str">
            <v/>
          </cell>
        </row>
        <row r="164">
          <cell r="G164" t="str">
            <v/>
          </cell>
          <cell r="L164">
            <v>180000</v>
          </cell>
          <cell r="O164" t="str">
            <v/>
          </cell>
          <cell r="R164" t="str">
            <v/>
          </cell>
        </row>
        <row r="165">
          <cell r="G165" t="str">
            <v/>
          </cell>
          <cell r="L165">
            <v>1000000</v>
          </cell>
          <cell r="O165" t="str">
            <v/>
          </cell>
          <cell r="R165" t="str">
            <v/>
          </cell>
        </row>
        <row r="166">
          <cell r="G166" t="str">
            <v/>
          </cell>
          <cell r="L166">
            <v>4500000</v>
          </cell>
          <cell r="O166" t="str">
            <v/>
          </cell>
          <cell r="R166" t="str">
            <v/>
          </cell>
        </row>
        <row r="167">
          <cell r="G167" t="str">
            <v/>
          </cell>
          <cell r="L167">
            <v>2000000</v>
          </cell>
          <cell r="O167" t="str">
            <v/>
          </cell>
          <cell r="R167" t="str">
            <v/>
          </cell>
        </row>
        <row r="168">
          <cell r="G168">
            <v>472</v>
          </cell>
          <cell r="L168">
            <v>22700000</v>
          </cell>
          <cell r="O168" t="str">
            <v/>
          </cell>
          <cell r="R168" t="str">
            <v/>
          </cell>
        </row>
        <row r="169">
          <cell r="G169" t="str">
            <v/>
          </cell>
          <cell r="L169">
            <v>400000</v>
          </cell>
          <cell r="O169" t="str">
            <v/>
          </cell>
          <cell r="R169" t="str">
            <v/>
          </cell>
        </row>
        <row r="170">
          <cell r="G170" t="str">
            <v/>
          </cell>
          <cell r="L170">
            <v>1300000</v>
          </cell>
          <cell r="O170" t="str">
            <v/>
          </cell>
          <cell r="R170" t="str">
            <v/>
          </cell>
        </row>
        <row r="171">
          <cell r="G171" t="str">
            <v/>
          </cell>
          <cell r="L171">
            <v>3000000</v>
          </cell>
          <cell r="O171" t="str">
            <v/>
          </cell>
          <cell r="R171" t="str">
            <v/>
          </cell>
        </row>
        <row r="172">
          <cell r="G172" t="str">
            <v/>
          </cell>
          <cell r="L172">
            <v>1000000</v>
          </cell>
          <cell r="O172" t="str">
            <v/>
          </cell>
          <cell r="R172" t="str">
            <v/>
          </cell>
        </row>
        <row r="173">
          <cell r="G173" t="str">
            <v/>
          </cell>
          <cell r="L173" t="str">
            <v/>
          </cell>
          <cell r="O173" t="str">
            <v/>
          </cell>
          <cell r="R173" t="str">
            <v/>
          </cell>
        </row>
        <row r="174">
          <cell r="G174" t="str">
            <v/>
          </cell>
          <cell r="L174">
            <v>17000000</v>
          </cell>
          <cell r="O174" t="str">
            <v/>
          </cell>
          <cell r="R174" t="str">
            <v/>
          </cell>
        </row>
        <row r="175">
          <cell r="G175" t="str">
            <v/>
          </cell>
          <cell r="L175" t="str">
            <v/>
          </cell>
          <cell r="O175" t="str">
            <v/>
          </cell>
          <cell r="R175" t="str">
            <v/>
          </cell>
        </row>
        <row r="176">
          <cell r="G176" t="str">
            <v>01</v>
          </cell>
          <cell r="L176">
            <v>32084917.95</v>
          </cell>
          <cell r="O176" t="str">
            <v/>
          </cell>
          <cell r="R176" t="str">
            <v/>
          </cell>
        </row>
        <row r="177">
          <cell r="G177" t="str">
            <v/>
          </cell>
          <cell r="L177">
            <v>32084917.95</v>
          </cell>
          <cell r="O177" t="str">
            <v/>
          </cell>
          <cell r="R177" t="str">
            <v/>
          </cell>
        </row>
        <row r="178">
          <cell r="G178" t="str">
            <v/>
          </cell>
          <cell r="L178">
            <v>80350000</v>
          </cell>
          <cell r="O178" t="str">
            <v/>
          </cell>
          <cell r="R178" t="str">
            <v/>
          </cell>
        </row>
        <row r="179">
          <cell r="G179">
            <v>451</v>
          </cell>
          <cell r="L179">
            <v>66850000</v>
          </cell>
          <cell r="O179" t="str">
            <v/>
          </cell>
          <cell r="R179" t="str">
            <v/>
          </cell>
        </row>
        <row r="180">
          <cell r="G180">
            <v>4511</v>
          </cell>
          <cell r="L180">
            <v>1600000</v>
          </cell>
          <cell r="O180" t="str">
            <v/>
          </cell>
          <cell r="R180" t="str">
            <v/>
          </cell>
        </row>
        <row r="181">
          <cell r="G181">
            <v>4512</v>
          </cell>
          <cell r="L181">
            <v>7350000</v>
          </cell>
          <cell r="O181" t="str">
            <v/>
          </cell>
          <cell r="R181" t="str">
            <v/>
          </cell>
        </row>
        <row r="182">
          <cell r="G182">
            <v>4511</v>
          </cell>
          <cell r="L182">
            <v>15100000</v>
          </cell>
          <cell r="O182" t="str">
            <v/>
          </cell>
          <cell r="R182" t="str">
            <v/>
          </cell>
        </row>
        <row r="183">
          <cell r="G183">
            <v>4511</v>
          </cell>
          <cell r="L183">
            <v>18000000</v>
          </cell>
          <cell r="O183" t="str">
            <v/>
          </cell>
          <cell r="R183" t="str">
            <v/>
          </cell>
        </row>
        <row r="184">
          <cell r="G184">
            <v>4511</v>
          </cell>
          <cell r="L184" t="str">
            <v/>
          </cell>
          <cell r="O184" t="str">
            <v/>
          </cell>
          <cell r="R184" t="str">
            <v/>
          </cell>
        </row>
        <row r="185">
          <cell r="G185">
            <v>4512</v>
          </cell>
          <cell r="L185">
            <v>24800000</v>
          </cell>
          <cell r="O185" t="str">
            <v/>
          </cell>
          <cell r="R185" t="str">
            <v/>
          </cell>
        </row>
        <row r="186">
          <cell r="G186">
            <v>424</v>
          </cell>
          <cell r="L186">
            <v>2500000</v>
          </cell>
          <cell r="O186" t="str">
            <v/>
          </cell>
          <cell r="R186" t="str">
            <v/>
          </cell>
        </row>
        <row r="187">
          <cell r="G187">
            <v>511</v>
          </cell>
          <cell r="L187">
            <v>11000000</v>
          </cell>
          <cell r="O187" t="str">
            <v/>
          </cell>
          <cell r="R187" t="str">
            <v/>
          </cell>
        </row>
        <row r="188">
          <cell r="G188" t="str">
            <v/>
          </cell>
          <cell r="L188" t="str">
            <v/>
          </cell>
          <cell r="O188" t="str">
            <v/>
          </cell>
          <cell r="R188" t="str">
            <v/>
          </cell>
        </row>
        <row r="189">
          <cell r="G189" t="str">
            <v>01</v>
          </cell>
          <cell r="L189">
            <v>80350000</v>
          </cell>
          <cell r="O189" t="str">
            <v/>
          </cell>
          <cell r="R189" t="str">
            <v/>
          </cell>
        </row>
        <row r="190">
          <cell r="G190" t="str">
            <v>01</v>
          </cell>
          <cell r="L190" t="str">
            <v/>
          </cell>
          <cell r="O190" t="str">
            <v/>
          </cell>
          <cell r="R190" t="str">
            <v/>
          </cell>
        </row>
        <row r="191">
          <cell r="G191" t="str">
            <v>06</v>
          </cell>
          <cell r="L191" t="str">
            <v/>
          </cell>
          <cell r="O191" t="str">
            <v/>
          </cell>
          <cell r="R191" t="str">
            <v/>
          </cell>
        </row>
        <row r="192">
          <cell r="G192" t="str">
            <v>07</v>
          </cell>
          <cell r="L192" t="str">
            <v/>
          </cell>
          <cell r="O192" t="str">
            <v/>
          </cell>
          <cell r="R192" t="str">
            <v/>
          </cell>
        </row>
        <row r="193">
          <cell r="G193" t="str">
            <v/>
          </cell>
          <cell r="L193">
            <v>80350000</v>
          </cell>
          <cell r="O193" t="str">
            <v/>
          </cell>
          <cell r="R193" t="str">
            <v/>
          </cell>
        </row>
        <row r="194">
          <cell r="G194" t="str">
            <v/>
          </cell>
          <cell r="L194">
            <v>137389000</v>
          </cell>
          <cell r="O194" t="str">
            <v/>
          </cell>
          <cell r="R194">
            <v>10985000</v>
          </cell>
        </row>
        <row r="195">
          <cell r="G195" t="str">
            <v/>
          </cell>
          <cell r="L195">
            <v>137389000</v>
          </cell>
          <cell r="O195" t="str">
            <v/>
          </cell>
          <cell r="R195">
            <v>10985000</v>
          </cell>
        </row>
        <row r="196">
          <cell r="G196">
            <v>411</v>
          </cell>
          <cell r="L196">
            <v>5275000</v>
          </cell>
          <cell r="O196" t="str">
            <v/>
          </cell>
          <cell r="R196" t="str">
            <v/>
          </cell>
        </row>
        <row r="197">
          <cell r="G197">
            <v>412</v>
          </cell>
          <cell r="L197">
            <v>945000</v>
          </cell>
          <cell r="O197" t="str">
            <v/>
          </cell>
          <cell r="R197" t="str">
            <v/>
          </cell>
        </row>
        <row r="198">
          <cell r="G198">
            <v>414</v>
          </cell>
          <cell r="L198">
            <v>200000</v>
          </cell>
          <cell r="O198" t="str">
            <v/>
          </cell>
          <cell r="R198">
            <v>800000</v>
          </cell>
        </row>
        <row r="199">
          <cell r="G199">
            <v>415</v>
          </cell>
          <cell r="L199">
            <v>30000</v>
          </cell>
          <cell r="O199" t="str">
            <v/>
          </cell>
          <cell r="R199" t="str">
            <v/>
          </cell>
        </row>
        <row r="200">
          <cell r="G200">
            <v>416</v>
          </cell>
          <cell r="L200">
            <v>235000</v>
          </cell>
          <cell r="O200" t="str">
            <v/>
          </cell>
          <cell r="R200" t="str">
            <v/>
          </cell>
        </row>
        <row r="201">
          <cell r="G201">
            <v>421</v>
          </cell>
          <cell r="L201">
            <v>17832000</v>
          </cell>
          <cell r="O201" t="str">
            <v/>
          </cell>
          <cell r="R201" t="str">
            <v/>
          </cell>
        </row>
        <row r="202">
          <cell r="G202">
            <v>422</v>
          </cell>
          <cell r="L202">
            <v>3000</v>
          </cell>
          <cell r="O202" t="str">
            <v/>
          </cell>
          <cell r="R202" t="str">
            <v/>
          </cell>
        </row>
        <row r="203">
          <cell r="G203">
            <v>423</v>
          </cell>
          <cell r="L203">
            <v>1667000</v>
          </cell>
          <cell r="O203" t="str">
            <v/>
          </cell>
          <cell r="R203" t="str">
            <v/>
          </cell>
        </row>
        <row r="204">
          <cell r="G204">
            <v>424</v>
          </cell>
          <cell r="L204">
            <v>4902000</v>
          </cell>
          <cell r="O204" t="str">
            <v/>
          </cell>
          <cell r="R204" t="str">
            <v/>
          </cell>
        </row>
        <row r="205">
          <cell r="G205">
            <v>425</v>
          </cell>
          <cell r="L205">
            <v>84315000</v>
          </cell>
          <cell r="O205" t="str">
            <v/>
          </cell>
          <cell r="R205">
            <v>10185000</v>
          </cell>
        </row>
        <row r="206">
          <cell r="G206">
            <v>426</v>
          </cell>
          <cell r="L206">
            <v>1800000</v>
          </cell>
          <cell r="O206" t="str">
            <v/>
          </cell>
          <cell r="R206" t="str">
            <v/>
          </cell>
        </row>
        <row r="207">
          <cell r="G207">
            <v>441</v>
          </cell>
          <cell r="L207">
            <v>1500000</v>
          </cell>
          <cell r="O207" t="str">
            <v/>
          </cell>
          <cell r="R207" t="str">
            <v/>
          </cell>
        </row>
        <row r="208">
          <cell r="G208">
            <v>482</v>
          </cell>
          <cell r="L208">
            <v>100000</v>
          </cell>
          <cell r="O208" t="str">
            <v/>
          </cell>
          <cell r="R208" t="str">
            <v/>
          </cell>
        </row>
        <row r="209">
          <cell r="G209">
            <v>483</v>
          </cell>
          <cell r="L209">
            <v>150000</v>
          </cell>
          <cell r="O209" t="str">
            <v/>
          </cell>
          <cell r="R209" t="str">
            <v/>
          </cell>
        </row>
        <row r="210">
          <cell r="G210">
            <v>484</v>
          </cell>
          <cell r="L210">
            <v>500000</v>
          </cell>
          <cell r="O210" t="str">
            <v/>
          </cell>
          <cell r="R210" t="str">
            <v/>
          </cell>
        </row>
        <row r="211">
          <cell r="G211">
            <v>485</v>
          </cell>
          <cell r="L211">
            <v>100000</v>
          </cell>
          <cell r="O211" t="str">
            <v/>
          </cell>
          <cell r="R211" t="str">
            <v/>
          </cell>
        </row>
        <row r="212">
          <cell r="G212">
            <v>511</v>
          </cell>
          <cell r="L212">
            <v>8935000</v>
          </cell>
          <cell r="O212" t="str">
            <v/>
          </cell>
          <cell r="R212" t="str">
            <v/>
          </cell>
        </row>
        <row r="213">
          <cell r="G213">
            <v>512</v>
          </cell>
          <cell r="L213">
            <v>200000</v>
          </cell>
          <cell r="O213" t="str">
            <v/>
          </cell>
          <cell r="R213" t="str">
            <v/>
          </cell>
        </row>
        <row r="214">
          <cell r="G214">
            <v>611</v>
          </cell>
          <cell r="L214">
            <v>8700000</v>
          </cell>
          <cell r="O214" t="str">
            <v/>
          </cell>
          <cell r="R214" t="str">
            <v/>
          </cell>
        </row>
        <row r="215">
          <cell r="G215" t="str">
            <v/>
          </cell>
          <cell r="L215" t="str">
            <v/>
          </cell>
          <cell r="O215" t="str">
            <v/>
          </cell>
          <cell r="R215" t="str">
            <v/>
          </cell>
        </row>
        <row r="216">
          <cell r="G216" t="str">
            <v>01</v>
          </cell>
          <cell r="L216">
            <v>132389000</v>
          </cell>
          <cell r="O216" t="str">
            <v/>
          </cell>
          <cell r="R216" t="str">
            <v/>
          </cell>
        </row>
        <row r="217">
          <cell r="G217" t="str">
            <v>01</v>
          </cell>
          <cell r="L217">
            <v>3000000</v>
          </cell>
          <cell r="O217" t="str">
            <v/>
          </cell>
          <cell r="R217" t="str">
            <v/>
          </cell>
        </row>
        <row r="218">
          <cell r="G218" t="str">
            <v>01</v>
          </cell>
          <cell r="L218">
            <v>2000000</v>
          </cell>
          <cell r="O218" t="str">
            <v/>
          </cell>
          <cell r="R218" t="str">
            <v/>
          </cell>
        </row>
        <row r="219">
          <cell r="G219" t="str">
            <v>10</v>
          </cell>
          <cell r="L219" t="str">
            <v/>
          </cell>
          <cell r="O219" t="str">
            <v/>
          </cell>
          <cell r="R219" t="str">
            <v/>
          </cell>
        </row>
        <row r="220">
          <cell r="G220" t="str">
            <v>04</v>
          </cell>
          <cell r="L220" t="str">
            <v/>
          </cell>
          <cell r="O220" t="str">
            <v/>
          </cell>
          <cell r="R220">
            <v>10985000</v>
          </cell>
        </row>
        <row r="221">
          <cell r="G221" t="str">
            <v/>
          </cell>
          <cell r="L221">
            <v>137389000</v>
          </cell>
          <cell r="O221" t="str">
            <v/>
          </cell>
          <cell r="R221">
            <v>10985000</v>
          </cell>
        </row>
        <row r="222">
          <cell r="G222" t="str">
            <v/>
          </cell>
          <cell r="L222" t="str">
            <v/>
          </cell>
          <cell r="O222" t="str">
            <v/>
          </cell>
          <cell r="R222" t="str">
            <v/>
          </cell>
        </row>
        <row r="223">
          <cell r="G223" t="str">
            <v>01</v>
          </cell>
          <cell r="L223">
            <v>132389000</v>
          </cell>
          <cell r="O223" t="str">
            <v/>
          </cell>
          <cell r="R223" t="str">
            <v/>
          </cell>
        </row>
        <row r="224">
          <cell r="G224" t="str">
            <v>01</v>
          </cell>
          <cell r="L224">
            <v>3000000</v>
          </cell>
          <cell r="O224" t="str">
            <v/>
          </cell>
          <cell r="R224" t="str">
            <v/>
          </cell>
        </row>
        <row r="225">
          <cell r="G225" t="str">
            <v>01</v>
          </cell>
          <cell r="L225">
            <v>2000000</v>
          </cell>
          <cell r="O225" t="str">
            <v/>
          </cell>
          <cell r="R225" t="str">
            <v/>
          </cell>
        </row>
        <row r="226">
          <cell r="G226" t="str">
            <v>04</v>
          </cell>
          <cell r="L226" t="str">
            <v/>
          </cell>
          <cell r="O226" t="str">
            <v/>
          </cell>
          <cell r="R226" t="str">
            <v/>
          </cell>
        </row>
        <row r="227">
          <cell r="G227" t="str">
            <v>07</v>
          </cell>
          <cell r="L227" t="str">
            <v/>
          </cell>
          <cell r="O227" t="str">
            <v/>
          </cell>
          <cell r="R227" t="str">
            <v/>
          </cell>
        </row>
        <row r="228">
          <cell r="G228" t="str">
            <v/>
          </cell>
          <cell r="L228">
            <v>137389000</v>
          </cell>
          <cell r="O228" t="str">
            <v/>
          </cell>
          <cell r="R228" t="str">
            <v/>
          </cell>
        </row>
        <row r="229">
          <cell r="G229" t="str">
            <v/>
          </cell>
          <cell r="L229">
            <v>12861687</v>
          </cell>
          <cell r="O229" t="str">
            <v/>
          </cell>
          <cell r="R229" t="str">
            <v/>
          </cell>
        </row>
        <row r="230">
          <cell r="G230" t="str">
            <v/>
          </cell>
          <cell r="L230">
            <v>12861687</v>
          </cell>
          <cell r="O230" t="str">
            <v/>
          </cell>
          <cell r="R230" t="str">
            <v/>
          </cell>
        </row>
        <row r="231">
          <cell r="G231">
            <v>451</v>
          </cell>
          <cell r="L231">
            <v>12061687</v>
          </cell>
          <cell r="O231" t="str">
            <v/>
          </cell>
          <cell r="R231" t="str">
            <v/>
          </cell>
        </row>
        <row r="232">
          <cell r="G232">
            <v>4511</v>
          </cell>
          <cell r="L232">
            <v>12061687</v>
          </cell>
          <cell r="O232" t="str">
            <v/>
          </cell>
          <cell r="R232" t="str">
            <v/>
          </cell>
        </row>
        <row r="233">
          <cell r="G233">
            <v>423</v>
          </cell>
          <cell r="L233">
            <v>800000</v>
          </cell>
          <cell r="O233" t="str">
            <v/>
          </cell>
          <cell r="R233" t="str">
            <v/>
          </cell>
        </row>
        <row r="234">
          <cell r="G234" t="str">
            <v/>
          </cell>
          <cell r="L234" t="str">
            <v/>
          </cell>
          <cell r="O234" t="str">
            <v/>
          </cell>
          <cell r="R234" t="str">
            <v/>
          </cell>
        </row>
        <row r="235">
          <cell r="G235" t="str">
            <v>01</v>
          </cell>
          <cell r="L235">
            <v>12861687</v>
          </cell>
          <cell r="O235" t="str">
            <v/>
          </cell>
          <cell r="R235" t="str">
            <v/>
          </cell>
        </row>
        <row r="236">
          <cell r="G236" t="str">
            <v>07</v>
          </cell>
          <cell r="L236" t="str">
            <v/>
          </cell>
          <cell r="O236" t="str">
            <v/>
          </cell>
          <cell r="R236" t="str">
            <v/>
          </cell>
        </row>
        <row r="237">
          <cell r="G237" t="str">
            <v/>
          </cell>
          <cell r="L237">
            <v>12861687</v>
          </cell>
          <cell r="O237" t="str">
            <v/>
          </cell>
          <cell r="R237" t="str">
            <v/>
          </cell>
        </row>
        <row r="238">
          <cell r="G238" t="str">
            <v/>
          </cell>
          <cell r="L238">
            <v>2000000</v>
          </cell>
          <cell r="O238" t="str">
            <v/>
          </cell>
          <cell r="R238" t="str">
            <v/>
          </cell>
        </row>
        <row r="239">
          <cell r="G239" t="str">
            <v/>
          </cell>
          <cell r="L239">
            <v>2000000</v>
          </cell>
          <cell r="O239" t="str">
            <v/>
          </cell>
          <cell r="R239" t="str">
            <v/>
          </cell>
        </row>
        <row r="240">
          <cell r="G240" t="str">
            <v>424</v>
          </cell>
          <cell r="L240">
            <v>2000000</v>
          </cell>
          <cell r="O240" t="str">
            <v/>
          </cell>
          <cell r="R240" t="str">
            <v/>
          </cell>
        </row>
        <row r="241">
          <cell r="G241" t="str">
            <v>424</v>
          </cell>
          <cell r="L241" t="str">
            <v/>
          </cell>
          <cell r="O241" t="str">
            <v/>
          </cell>
          <cell r="R241" t="str">
            <v/>
          </cell>
        </row>
        <row r="242">
          <cell r="G242" t="str">
            <v/>
          </cell>
          <cell r="L242">
            <v>100000</v>
          </cell>
          <cell r="O242" t="str">
            <v/>
          </cell>
          <cell r="R242" t="str">
            <v/>
          </cell>
        </row>
        <row r="243">
          <cell r="G243" t="str">
            <v>424</v>
          </cell>
          <cell r="L243">
            <v>100000</v>
          </cell>
          <cell r="O243" t="str">
            <v/>
          </cell>
          <cell r="R243" t="str">
            <v/>
          </cell>
        </row>
        <row r="244">
          <cell r="G244" t="str">
            <v/>
          </cell>
          <cell r="L244" t="str">
            <v/>
          </cell>
          <cell r="O244" t="str">
            <v/>
          </cell>
          <cell r="R244" t="str">
            <v/>
          </cell>
        </row>
        <row r="245">
          <cell r="G245" t="str">
            <v>01</v>
          </cell>
          <cell r="L245">
            <v>2100000</v>
          </cell>
          <cell r="O245" t="str">
            <v/>
          </cell>
          <cell r="R245" t="str">
            <v/>
          </cell>
        </row>
        <row r="246">
          <cell r="G246" t="str">
            <v/>
          </cell>
          <cell r="L246">
            <v>9800000</v>
          </cell>
          <cell r="O246" t="str">
            <v/>
          </cell>
          <cell r="R246">
            <v>100000</v>
          </cell>
        </row>
        <row r="247">
          <cell r="G247" t="str">
            <v/>
          </cell>
          <cell r="L247">
            <v>9800000</v>
          </cell>
          <cell r="O247" t="str">
            <v/>
          </cell>
          <cell r="R247">
            <v>100000</v>
          </cell>
        </row>
        <row r="248">
          <cell r="G248">
            <v>421</v>
          </cell>
          <cell r="L248">
            <v>200000</v>
          </cell>
          <cell r="O248" t="str">
            <v/>
          </cell>
          <cell r="R248" t="str">
            <v/>
          </cell>
        </row>
        <row r="249">
          <cell r="G249">
            <v>422</v>
          </cell>
          <cell r="L249" t="str">
            <v/>
          </cell>
          <cell r="O249" t="str">
            <v/>
          </cell>
          <cell r="R249" t="str">
            <v/>
          </cell>
        </row>
        <row r="250">
          <cell r="G250">
            <v>423</v>
          </cell>
          <cell r="L250">
            <v>600000</v>
          </cell>
          <cell r="O250" t="str">
            <v/>
          </cell>
          <cell r="R250" t="str">
            <v/>
          </cell>
        </row>
        <row r="251">
          <cell r="G251">
            <v>424</v>
          </cell>
          <cell r="L251">
            <v>200000</v>
          </cell>
          <cell r="O251" t="str">
            <v/>
          </cell>
          <cell r="R251" t="str">
            <v/>
          </cell>
        </row>
        <row r="252">
          <cell r="G252">
            <v>425</v>
          </cell>
          <cell r="L252">
            <v>5000000</v>
          </cell>
          <cell r="O252" t="str">
            <v/>
          </cell>
          <cell r="R252">
            <v>100000</v>
          </cell>
        </row>
        <row r="253">
          <cell r="G253">
            <v>425</v>
          </cell>
          <cell r="L253" t="str">
            <v/>
          </cell>
          <cell r="O253" t="str">
            <v/>
          </cell>
          <cell r="R253" t="str">
            <v/>
          </cell>
        </row>
        <row r="254">
          <cell r="G254">
            <v>426</v>
          </cell>
          <cell r="L254">
            <v>100000</v>
          </cell>
          <cell r="O254" t="str">
            <v/>
          </cell>
          <cell r="R254" t="str">
            <v/>
          </cell>
        </row>
        <row r="255">
          <cell r="G255">
            <v>472</v>
          </cell>
          <cell r="L255">
            <v>1100000</v>
          </cell>
          <cell r="O255" t="str">
            <v/>
          </cell>
          <cell r="R255" t="str">
            <v/>
          </cell>
        </row>
        <row r="256">
          <cell r="G256">
            <v>481</v>
          </cell>
          <cell r="L256" t="str">
            <v/>
          </cell>
          <cell r="O256" t="str">
            <v/>
          </cell>
          <cell r="R256" t="str">
            <v/>
          </cell>
        </row>
        <row r="257">
          <cell r="G257">
            <v>482</v>
          </cell>
          <cell r="L257">
            <v>50000</v>
          </cell>
          <cell r="O257" t="str">
            <v/>
          </cell>
          <cell r="R257" t="str">
            <v/>
          </cell>
        </row>
        <row r="258">
          <cell r="G258">
            <v>483</v>
          </cell>
          <cell r="L258" t="str">
            <v/>
          </cell>
          <cell r="O258" t="str">
            <v/>
          </cell>
          <cell r="R258" t="str">
            <v/>
          </cell>
        </row>
        <row r="259">
          <cell r="G259">
            <v>484</v>
          </cell>
          <cell r="L259">
            <v>100000</v>
          </cell>
          <cell r="O259" t="str">
            <v/>
          </cell>
          <cell r="R259" t="str">
            <v/>
          </cell>
        </row>
        <row r="260">
          <cell r="G260">
            <v>511</v>
          </cell>
          <cell r="L260">
            <v>2400000</v>
          </cell>
          <cell r="O260" t="str">
            <v/>
          </cell>
          <cell r="R260" t="str">
            <v/>
          </cell>
        </row>
        <row r="261">
          <cell r="G261">
            <v>511</v>
          </cell>
          <cell r="L261" t="str">
            <v/>
          </cell>
          <cell r="O261" t="str">
            <v/>
          </cell>
          <cell r="R261" t="str">
            <v/>
          </cell>
        </row>
        <row r="262">
          <cell r="G262">
            <v>512</v>
          </cell>
          <cell r="L262">
            <v>50000</v>
          </cell>
          <cell r="O262" t="str">
            <v/>
          </cell>
          <cell r="R262" t="str">
            <v/>
          </cell>
        </row>
        <row r="263">
          <cell r="G263">
            <v>513</v>
          </cell>
          <cell r="L263" t="str">
            <v/>
          </cell>
          <cell r="O263" t="str">
            <v/>
          </cell>
          <cell r="R263" t="str">
            <v/>
          </cell>
        </row>
        <row r="264">
          <cell r="G264" t="str">
            <v/>
          </cell>
          <cell r="L264" t="str">
            <v/>
          </cell>
          <cell r="O264" t="str">
            <v/>
          </cell>
          <cell r="R264" t="str">
            <v/>
          </cell>
        </row>
        <row r="265">
          <cell r="G265" t="str">
            <v>01</v>
          </cell>
          <cell r="L265">
            <v>9800000</v>
          </cell>
          <cell r="O265" t="str">
            <v/>
          </cell>
          <cell r="R265">
            <v>100000</v>
          </cell>
        </row>
        <row r="266">
          <cell r="G266" t="str">
            <v>04</v>
          </cell>
          <cell r="L266" t="str">
            <v/>
          </cell>
          <cell r="O266" t="str">
            <v/>
          </cell>
          <cell r="R266" t="str">
            <v/>
          </cell>
        </row>
        <row r="267">
          <cell r="G267" t="str">
            <v/>
          </cell>
          <cell r="L267">
            <v>9800000</v>
          </cell>
          <cell r="O267" t="str">
            <v/>
          </cell>
          <cell r="R267">
            <v>100000</v>
          </cell>
        </row>
        <row r="268">
          <cell r="G268" t="str">
            <v/>
          </cell>
          <cell r="L268" t="str">
            <v/>
          </cell>
          <cell r="O268" t="str">
            <v/>
          </cell>
          <cell r="R268" t="str">
            <v/>
          </cell>
        </row>
        <row r="269">
          <cell r="G269" t="str">
            <v>01</v>
          </cell>
          <cell r="L269">
            <v>9800000</v>
          </cell>
          <cell r="O269" t="str">
            <v/>
          </cell>
          <cell r="R269" t="str">
            <v/>
          </cell>
        </row>
        <row r="270">
          <cell r="G270" t="str">
            <v>04</v>
          </cell>
          <cell r="L270" t="str">
            <v/>
          </cell>
          <cell r="O270" t="str">
            <v/>
          </cell>
          <cell r="R270" t="str">
            <v/>
          </cell>
        </row>
        <row r="271">
          <cell r="G271" t="str">
            <v/>
          </cell>
          <cell r="L271">
            <v>9800000</v>
          </cell>
          <cell r="O271" t="str">
            <v/>
          </cell>
          <cell r="R271">
            <v>100000</v>
          </cell>
        </row>
        <row r="272">
          <cell r="G272" t="str">
            <v/>
          </cell>
          <cell r="L272">
            <v>18561128</v>
          </cell>
          <cell r="O272">
            <v>727245</v>
          </cell>
          <cell r="R272">
            <v>1189000</v>
          </cell>
        </row>
        <row r="273">
          <cell r="G273" t="str">
            <v/>
          </cell>
          <cell r="L273">
            <v>18561128</v>
          </cell>
          <cell r="O273">
            <v>727245</v>
          </cell>
          <cell r="R273">
            <v>1189000</v>
          </cell>
        </row>
        <row r="274">
          <cell r="G274" t="str">
            <v/>
          </cell>
          <cell r="L274">
            <v>7960360</v>
          </cell>
          <cell r="O274">
            <v>373845</v>
          </cell>
          <cell r="R274">
            <v>939000</v>
          </cell>
        </row>
        <row r="275">
          <cell r="G275">
            <v>411</v>
          </cell>
          <cell r="L275">
            <v>4362860</v>
          </cell>
          <cell r="O275">
            <v>55000</v>
          </cell>
          <cell r="R275" t="str">
            <v/>
          </cell>
        </row>
        <row r="276">
          <cell r="G276" t="str">
            <v/>
          </cell>
          <cell r="L276">
            <v>4362860</v>
          </cell>
          <cell r="O276">
            <v>55000</v>
          </cell>
          <cell r="R276" t="str">
            <v/>
          </cell>
        </row>
        <row r="277">
          <cell r="G277">
            <v>412</v>
          </cell>
          <cell r="L277">
            <v>781500</v>
          </cell>
          <cell r="O277">
            <v>9845</v>
          </cell>
          <cell r="R277" t="str">
            <v/>
          </cell>
        </row>
        <row r="278">
          <cell r="G278">
            <v>413</v>
          </cell>
          <cell r="L278">
            <v>120000</v>
          </cell>
          <cell r="O278">
            <v>10000</v>
          </cell>
          <cell r="R278" t="str">
            <v/>
          </cell>
        </row>
        <row r="279">
          <cell r="G279" t="str">
            <v/>
          </cell>
          <cell r="L279">
            <v>120000</v>
          </cell>
          <cell r="O279">
            <v>10000</v>
          </cell>
          <cell r="R279" t="str">
            <v/>
          </cell>
        </row>
        <row r="280">
          <cell r="G280">
            <v>414</v>
          </cell>
          <cell r="L280">
            <v>50000</v>
          </cell>
          <cell r="O280">
            <v>10000</v>
          </cell>
          <cell r="R280">
            <v>939000</v>
          </cell>
        </row>
        <row r="281">
          <cell r="G281">
            <v>415</v>
          </cell>
          <cell r="L281">
            <v>42000</v>
          </cell>
          <cell r="O281">
            <v>12000</v>
          </cell>
          <cell r="R281" t="str">
            <v/>
          </cell>
        </row>
        <row r="282">
          <cell r="G282" t="str">
            <v/>
          </cell>
          <cell r="L282">
            <v>42000</v>
          </cell>
          <cell r="O282">
            <v>12000</v>
          </cell>
          <cell r="R282" t="str">
            <v/>
          </cell>
        </row>
        <row r="283">
          <cell r="G283">
            <v>416</v>
          </cell>
          <cell r="L283">
            <v>180000</v>
          </cell>
          <cell r="O283">
            <v>3000</v>
          </cell>
          <cell r="R283" t="str">
            <v/>
          </cell>
        </row>
        <row r="284">
          <cell r="G284" t="str">
            <v/>
          </cell>
          <cell r="L284">
            <v>180000</v>
          </cell>
          <cell r="O284">
            <v>3000</v>
          </cell>
          <cell r="R284" t="str">
            <v/>
          </cell>
        </row>
        <row r="285">
          <cell r="G285">
            <v>421</v>
          </cell>
          <cell r="L285">
            <v>675000</v>
          </cell>
          <cell r="O285">
            <v>13500</v>
          </cell>
          <cell r="R285" t="str">
            <v/>
          </cell>
        </row>
        <row r="286">
          <cell r="G286" t="str">
            <v/>
          </cell>
          <cell r="L286">
            <v>80000</v>
          </cell>
          <cell r="O286">
            <v>5000</v>
          </cell>
          <cell r="R286" t="str">
            <v/>
          </cell>
        </row>
        <row r="287">
          <cell r="G287" t="str">
            <v/>
          </cell>
          <cell r="L287">
            <v>350000</v>
          </cell>
          <cell r="O287">
            <v>3000</v>
          </cell>
          <cell r="R287" t="str">
            <v/>
          </cell>
        </row>
        <row r="288">
          <cell r="G288" t="str">
            <v/>
          </cell>
          <cell r="L288">
            <v>25000</v>
          </cell>
          <cell r="O288">
            <v>2000</v>
          </cell>
          <cell r="R288" t="str">
            <v/>
          </cell>
        </row>
        <row r="289">
          <cell r="G289" t="str">
            <v/>
          </cell>
          <cell r="L289">
            <v>100000</v>
          </cell>
          <cell r="O289">
            <v>1500</v>
          </cell>
          <cell r="R289" t="str">
            <v/>
          </cell>
        </row>
        <row r="290">
          <cell r="G290" t="str">
            <v/>
          </cell>
          <cell r="L290">
            <v>120000</v>
          </cell>
          <cell r="O290">
            <v>2000</v>
          </cell>
          <cell r="R290" t="str">
            <v/>
          </cell>
        </row>
        <row r="291">
          <cell r="G291">
            <v>422</v>
          </cell>
          <cell r="L291">
            <v>25000</v>
          </cell>
          <cell r="O291">
            <v>25000</v>
          </cell>
          <cell r="R291" t="str">
            <v/>
          </cell>
        </row>
        <row r="292">
          <cell r="G292" t="str">
            <v/>
          </cell>
          <cell r="L292">
            <v>25000</v>
          </cell>
          <cell r="O292">
            <v>25000</v>
          </cell>
          <cell r="R292" t="str">
            <v/>
          </cell>
        </row>
        <row r="293">
          <cell r="G293">
            <v>423</v>
          </cell>
          <cell r="L293">
            <v>701000</v>
          </cell>
          <cell r="O293">
            <v>83000</v>
          </cell>
          <cell r="R293" t="str">
            <v/>
          </cell>
        </row>
        <row r="294">
          <cell r="G294" t="str">
            <v/>
          </cell>
          <cell r="L294">
            <v>11000</v>
          </cell>
          <cell r="O294">
            <v>5000</v>
          </cell>
          <cell r="R294" t="str">
            <v/>
          </cell>
        </row>
        <row r="295">
          <cell r="G295" t="str">
            <v/>
          </cell>
          <cell r="L295">
            <v>20000</v>
          </cell>
          <cell r="O295">
            <v>20000</v>
          </cell>
          <cell r="R295" t="str">
            <v/>
          </cell>
        </row>
        <row r="296">
          <cell r="G296" t="str">
            <v/>
          </cell>
          <cell r="L296">
            <v>20000</v>
          </cell>
          <cell r="O296">
            <v>30000</v>
          </cell>
          <cell r="R296" t="str">
            <v/>
          </cell>
        </row>
        <row r="297">
          <cell r="G297" t="str">
            <v/>
          </cell>
          <cell r="L297">
            <v>600000</v>
          </cell>
          <cell r="O297">
            <v>7000</v>
          </cell>
          <cell r="R297" t="str">
            <v/>
          </cell>
        </row>
        <row r="298">
          <cell r="G298" t="str">
            <v/>
          </cell>
          <cell r="L298">
            <v>20000</v>
          </cell>
          <cell r="O298">
            <v>15000</v>
          </cell>
          <cell r="R298" t="str">
            <v/>
          </cell>
        </row>
        <row r="299">
          <cell r="G299" t="str">
            <v/>
          </cell>
          <cell r="L299">
            <v>30000</v>
          </cell>
          <cell r="O299">
            <v>6000</v>
          </cell>
          <cell r="R299" t="str">
            <v/>
          </cell>
        </row>
        <row r="300">
          <cell r="G300" t="str">
            <v/>
          </cell>
          <cell r="L300" t="str">
            <v/>
          </cell>
          <cell r="O300" t="str">
            <v/>
          </cell>
          <cell r="R300" t="str">
            <v/>
          </cell>
        </row>
        <row r="301">
          <cell r="G301">
            <v>424</v>
          </cell>
          <cell r="L301">
            <v>200000</v>
          </cell>
          <cell r="O301">
            <v>30000</v>
          </cell>
          <cell r="R301" t="str">
            <v/>
          </cell>
        </row>
        <row r="302">
          <cell r="G302" t="str">
            <v/>
          </cell>
          <cell r="L302">
            <v>200000</v>
          </cell>
          <cell r="O302">
            <v>30000</v>
          </cell>
          <cell r="R302" t="str">
            <v/>
          </cell>
        </row>
        <row r="303">
          <cell r="G303" t="str">
            <v/>
          </cell>
          <cell r="L303" t="str">
            <v/>
          </cell>
          <cell r="O303" t="str">
            <v/>
          </cell>
          <cell r="R303" t="str">
            <v/>
          </cell>
        </row>
        <row r="304">
          <cell r="G304">
            <v>425</v>
          </cell>
          <cell r="L304">
            <v>190000</v>
          </cell>
          <cell r="O304">
            <v>10000</v>
          </cell>
          <cell r="R304" t="str">
            <v/>
          </cell>
        </row>
        <row r="305">
          <cell r="G305" t="str">
            <v/>
          </cell>
          <cell r="L305">
            <v>150000</v>
          </cell>
          <cell r="O305">
            <v>5000</v>
          </cell>
          <cell r="R305" t="str">
            <v/>
          </cell>
        </row>
        <row r="306">
          <cell r="G306" t="str">
            <v/>
          </cell>
          <cell r="L306">
            <v>40000</v>
          </cell>
          <cell r="O306">
            <v>5000</v>
          </cell>
          <cell r="R306" t="str">
            <v/>
          </cell>
        </row>
        <row r="307">
          <cell r="G307">
            <v>426</v>
          </cell>
          <cell r="L307">
            <v>182000</v>
          </cell>
          <cell r="O307">
            <v>50500</v>
          </cell>
          <cell r="R307" t="str">
            <v/>
          </cell>
        </row>
        <row r="308">
          <cell r="G308" t="str">
            <v/>
          </cell>
          <cell r="L308">
            <v>45000</v>
          </cell>
          <cell r="O308">
            <v>10000</v>
          </cell>
          <cell r="R308" t="str">
            <v/>
          </cell>
        </row>
        <row r="309">
          <cell r="G309" t="str">
            <v/>
          </cell>
          <cell r="L309">
            <v>80000</v>
          </cell>
          <cell r="O309">
            <v>2500</v>
          </cell>
          <cell r="R309" t="str">
            <v/>
          </cell>
        </row>
        <row r="310">
          <cell r="G310" t="str">
            <v/>
          </cell>
          <cell r="L310">
            <v>10000</v>
          </cell>
          <cell r="O310">
            <v>8000</v>
          </cell>
          <cell r="R310" t="str">
            <v/>
          </cell>
        </row>
        <row r="311">
          <cell r="G311" t="str">
            <v/>
          </cell>
          <cell r="L311">
            <v>25000</v>
          </cell>
          <cell r="O311">
            <v>15000</v>
          </cell>
          <cell r="R311" t="str">
            <v/>
          </cell>
        </row>
        <row r="312">
          <cell r="G312" t="str">
            <v/>
          </cell>
          <cell r="L312">
            <v>22000</v>
          </cell>
          <cell r="O312">
            <v>15000</v>
          </cell>
          <cell r="R312" t="str">
            <v/>
          </cell>
        </row>
        <row r="313">
          <cell r="G313">
            <v>482</v>
          </cell>
          <cell r="L313">
            <v>10000</v>
          </cell>
          <cell r="O313">
            <v>12000</v>
          </cell>
          <cell r="R313" t="str">
            <v/>
          </cell>
        </row>
        <row r="314">
          <cell r="G314">
            <v>511</v>
          </cell>
          <cell r="L314">
            <v>91000</v>
          </cell>
          <cell r="O314" t="str">
            <v/>
          </cell>
          <cell r="R314" t="str">
            <v/>
          </cell>
        </row>
        <row r="315">
          <cell r="G315">
            <v>511</v>
          </cell>
          <cell r="L315" t="str">
            <v/>
          </cell>
          <cell r="O315" t="str">
            <v/>
          </cell>
          <cell r="R315" t="str">
            <v/>
          </cell>
        </row>
        <row r="316">
          <cell r="G316">
            <v>512</v>
          </cell>
          <cell r="L316">
            <v>50000</v>
          </cell>
          <cell r="O316">
            <v>10000</v>
          </cell>
          <cell r="R316" t="str">
            <v/>
          </cell>
        </row>
        <row r="317">
          <cell r="G317">
            <v>515</v>
          </cell>
          <cell r="L317">
            <v>300000</v>
          </cell>
          <cell r="O317">
            <v>40000</v>
          </cell>
          <cell r="R317" t="str">
            <v/>
          </cell>
        </row>
        <row r="318">
          <cell r="G318" t="str">
            <v/>
          </cell>
          <cell r="L318" t="str">
            <v/>
          </cell>
          <cell r="O318" t="str">
            <v/>
          </cell>
          <cell r="R318" t="str">
            <v/>
          </cell>
        </row>
        <row r="319">
          <cell r="G319" t="str">
            <v>01</v>
          </cell>
          <cell r="L319">
            <v>7960360</v>
          </cell>
          <cell r="O319" t="str">
            <v/>
          </cell>
          <cell r="R319" t="str">
            <v/>
          </cell>
        </row>
        <row r="320">
          <cell r="G320" t="str">
            <v>01</v>
          </cell>
          <cell r="L320" t="str">
            <v/>
          </cell>
          <cell r="O320" t="str">
            <v/>
          </cell>
          <cell r="R320" t="str">
            <v/>
          </cell>
        </row>
        <row r="321">
          <cell r="G321" t="str">
            <v>04</v>
          </cell>
          <cell r="L321" t="str">
            <v/>
          </cell>
          <cell r="O321">
            <v>373845</v>
          </cell>
          <cell r="R321">
            <v>939000</v>
          </cell>
        </row>
        <row r="322">
          <cell r="G322" t="str">
            <v/>
          </cell>
          <cell r="L322">
            <v>7960360</v>
          </cell>
          <cell r="O322">
            <v>373845</v>
          </cell>
          <cell r="R322">
            <v>939000</v>
          </cell>
        </row>
        <row r="323">
          <cell r="G323" t="str">
            <v/>
          </cell>
          <cell r="L323">
            <v>10600768</v>
          </cell>
          <cell r="O323">
            <v>353400</v>
          </cell>
          <cell r="R323">
            <v>250000</v>
          </cell>
        </row>
        <row r="324">
          <cell r="G324" t="str">
            <v/>
          </cell>
          <cell r="L324">
            <v>10600768</v>
          </cell>
          <cell r="O324">
            <v>353400</v>
          </cell>
          <cell r="R324">
            <v>250000</v>
          </cell>
        </row>
        <row r="325">
          <cell r="G325">
            <v>411</v>
          </cell>
          <cell r="L325">
            <v>3167748</v>
          </cell>
          <cell r="O325">
            <v>30000</v>
          </cell>
          <cell r="R325" t="str">
            <v/>
          </cell>
        </row>
        <row r="326">
          <cell r="G326">
            <v>412</v>
          </cell>
          <cell r="L326">
            <v>567020</v>
          </cell>
          <cell r="O326">
            <v>5400</v>
          </cell>
          <cell r="R326" t="str">
            <v/>
          </cell>
        </row>
        <row r="327">
          <cell r="G327">
            <v>413</v>
          </cell>
          <cell r="L327">
            <v>8000</v>
          </cell>
          <cell r="O327">
            <v>10000</v>
          </cell>
          <cell r="R327" t="str">
            <v/>
          </cell>
        </row>
        <row r="328">
          <cell r="G328">
            <v>414</v>
          </cell>
          <cell r="L328">
            <v>221000</v>
          </cell>
          <cell r="O328">
            <v>5000</v>
          </cell>
          <cell r="R328" t="str">
            <v/>
          </cell>
        </row>
        <row r="329">
          <cell r="G329">
            <v>415</v>
          </cell>
          <cell r="L329">
            <v>160000</v>
          </cell>
          <cell r="O329">
            <v>10000</v>
          </cell>
          <cell r="R329" t="str">
            <v/>
          </cell>
        </row>
        <row r="330">
          <cell r="G330" t="str">
            <v/>
          </cell>
          <cell r="L330">
            <v>160000</v>
          </cell>
          <cell r="O330">
            <v>10000</v>
          </cell>
          <cell r="R330" t="str">
            <v/>
          </cell>
        </row>
        <row r="331">
          <cell r="G331">
            <v>416</v>
          </cell>
          <cell r="L331">
            <v>30000</v>
          </cell>
          <cell r="O331">
            <v>5000</v>
          </cell>
          <cell r="R331" t="str">
            <v/>
          </cell>
        </row>
        <row r="332">
          <cell r="G332">
            <v>421</v>
          </cell>
          <cell r="L332">
            <v>460000</v>
          </cell>
          <cell r="O332">
            <v>17000</v>
          </cell>
          <cell r="R332" t="str">
            <v/>
          </cell>
        </row>
        <row r="333">
          <cell r="G333" t="str">
            <v/>
          </cell>
          <cell r="L333">
            <v>80000</v>
          </cell>
          <cell r="O333">
            <v>10000</v>
          </cell>
          <cell r="R333" t="str">
            <v/>
          </cell>
        </row>
        <row r="334">
          <cell r="G334" t="str">
            <v/>
          </cell>
          <cell r="L334">
            <v>240000</v>
          </cell>
          <cell r="O334">
            <v>2000</v>
          </cell>
          <cell r="R334" t="str">
            <v/>
          </cell>
        </row>
        <row r="335">
          <cell r="G335" t="str">
            <v/>
          </cell>
          <cell r="L335">
            <v>30000</v>
          </cell>
          <cell r="O335">
            <v>1000</v>
          </cell>
          <cell r="R335" t="str">
            <v/>
          </cell>
        </row>
        <row r="336">
          <cell r="G336" t="str">
            <v/>
          </cell>
          <cell r="L336">
            <v>80000</v>
          </cell>
          <cell r="O336">
            <v>3000</v>
          </cell>
          <cell r="R336" t="str">
            <v/>
          </cell>
        </row>
        <row r="337">
          <cell r="G337" t="str">
            <v/>
          </cell>
          <cell r="L337">
            <v>30000</v>
          </cell>
          <cell r="O337">
            <v>1000</v>
          </cell>
          <cell r="R337" t="str">
            <v/>
          </cell>
        </row>
        <row r="338">
          <cell r="G338">
            <v>422</v>
          </cell>
          <cell r="L338">
            <v>70000</v>
          </cell>
          <cell r="O338">
            <v>23000</v>
          </cell>
          <cell r="R338" t="str">
            <v/>
          </cell>
        </row>
        <row r="339">
          <cell r="G339" t="str">
            <v/>
          </cell>
          <cell r="L339">
            <v>70000</v>
          </cell>
          <cell r="O339">
            <v>23000</v>
          </cell>
          <cell r="R339" t="str">
            <v/>
          </cell>
        </row>
        <row r="340">
          <cell r="G340">
            <v>423</v>
          </cell>
          <cell r="L340">
            <v>1012000</v>
          </cell>
          <cell r="O340">
            <v>81000</v>
          </cell>
          <cell r="R340" t="str">
            <v/>
          </cell>
        </row>
        <row r="341">
          <cell r="G341" t="str">
            <v/>
          </cell>
          <cell r="L341">
            <v>12000</v>
          </cell>
          <cell r="O341">
            <v>10000</v>
          </cell>
          <cell r="R341" t="str">
            <v/>
          </cell>
        </row>
        <row r="342">
          <cell r="G342" t="str">
            <v/>
          </cell>
          <cell r="L342">
            <v>5000</v>
          </cell>
          <cell r="O342">
            <v>5000</v>
          </cell>
          <cell r="R342" t="str">
            <v/>
          </cell>
        </row>
        <row r="343">
          <cell r="G343" t="str">
            <v/>
          </cell>
          <cell r="L343">
            <v>330000</v>
          </cell>
          <cell r="O343">
            <v>3000</v>
          </cell>
          <cell r="R343" t="str">
            <v/>
          </cell>
        </row>
        <row r="344">
          <cell r="G344" t="str">
            <v/>
          </cell>
          <cell r="L344">
            <v>600000</v>
          </cell>
          <cell r="O344">
            <v>50000</v>
          </cell>
          <cell r="R344" t="str">
            <v/>
          </cell>
        </row>
        <row r="345">
          <cell r="G345" t="str">
            <v/>
          </cell>
          <cell r="L345">
            <v>20000</v>
          </cell>
          <cell r="O345">
            <v>8000</v>
          </cell>
          <cell r="R345" t="str">
            <v/>
          </cell>
        </row>
        <row r="346">
          <cell r="G346" t="str">
            <v/>
          </cell>
          <cell r="L346">
            <v>45000</v>
          </cell>
          <cell r="O346">
            <v>5000</v>
          </cell>
          <cell r="R346" t="str">
            <v/>
          </cell>
        </row>
        <row r="347">
          <cell r="G347">
            <v>424</v>
          </cell>
          <cell r="L347">
            <v>4200000</v>
          </cell>
          <cell r="O347">
            <v>100000</v>
          </cell>
          <cell r="R347">
            <v>250000</v>
          </cell>
        </row>
        <row r="348">
          <cell r="G348" t="str">
            <v/>
          </cell>
          <cell r="L348">
            <v>2200000</v>
          </cell>
          <cell r="O348" t="str">
            <v/>
          </cell>
          <cell r="R348" t="str">
            <v/>
          </cell>
        </row>
        <row r="349">
          <cell r="G349" t="str">
            <v/>
          </cell>
          <cell r="L349">
            <v>250000</v>
          </cell>
          <cell r="O349" t="str">
            <v/>
          </cell>
          <cell r="R349">
            <v>250000</v>
          </cell>
        </row>
        <row r="350">
          <cell r="G350" t="str">
            <v/>
          </cell>
          <cell r="L350">
            <v>900000</v>
          </cell>
          <cell r="O350" t="str">
            <v/>
          </cell>
          <cell r="R350" t="str">
            <v/>
          </cell>
        </row>
        <row r="351">
          <cell r="G351" t="str">
            <v/>
          </cell>
          <cell r="L351">
            <v>700000</v>
          </cell>
          <cell r="O351" t="str">
            <v/>
          </cell>
          <cell r="R351" t="str">
            <v/>
          </cell>
        </row>
        <row r="352">
          <cell r="G352" t="str">
            <v/>
          </cell>
          <cell r="L352">
            <v>150000</v>
          </cell>
          <cell r="O352">
            <v>100000</v>
          </cell>
          <cell r="R352" t="str">
            <v/>
          </cell>
        </row>
        <row r="353">
          <cell r="G353">
            <v>425</v>
          </cell>
          <cell r="L353">
            <v>250000</v>
          </cell>
          <cell r="O353">
            <v>25000</v>
          </cell>
          <cell r="R353" t="str">
            <v/>
          </cell>
        </row>
        <row r="354">
          <cell r="G354" t="str">
            <v/>
          </cell>
          <cell r="L354">
            <v>50000</v>
          </cell>
          <cell r="O354">
            <v>10000</v>
          </cell>
          <cell r="R354" t="str">
            <v/>
          </cell>
        </row>
        <row r="355">
          <cell r="G355" t="str">
            <v/>
          </cell>
          <cell r="L355">
            <v>200000</v>
          </cell>
          <cell r="O355">
            <v>15000</v>
          </cell>
          <cell r="R355" t="str">
            <v/>
          </cell>
        </row>
        <row r="356">
          <cell r="G356">
            <v>426</v>
          </cell>
          <cell r="L356">
            <v>90000</v>
          </cell>
          <cell r="O356">
            <v>37000</v>
          </cell>
          <cell r="R356" t="str">
            <v/>
          </cell>
        </row>
        <row r="357">
          <cell r="G357" t="str">
            <v/>
          </cell>
          <cell r="L357">
            <v>20000</v>
          </cell>
          <cell r="O357">
            <v>6000</v>
          </cell>
          <cell r="R357" t="str">
            <v/>
          </cell>
        </row>
        <row r="358">
          <cell r="G358" t="str">
            <v/>
          </cell>
          <cell r="L358">
            <v>10000</v>
          </cell>
          <cell r="O358">
            <v>3000</v>
          </cell>
          <cell r="R358" t="str">
            <v/>
          </cell>
        </row>
        <row r="359">
          <cell r="G359" t="str">
            <v/>
          </cell>
          <cell r="L359">
            <v>10000</v>
          </cell>
          <cell r="O359">
            <v>2000</v>
          </cell>
          <cell r="R359" t="str">
            <v/>
          </cell>
        </row>
        <row r="360">
          <cell r="G360" t="str">
            <v/>
          </cell>
          <cell r="L360">
            <v>25000</v>
          </cell>
          <cell r="O360">
            <v>8000</v>
          </cell>
          <cell r="R360" t="str">
            <v/>
          </cell>
        </row>
        <row r="361">
          <cell r="G361" t="str">
            <v/>
          </cell>
          <cell r="L361">
            <v>25000</v>
          </cell>
          <cell r="O361">
            <v>18000</v>
          </cell>
          <cell r="R361" t="str">
            <v/>
          </cell>
        </row>
        <row r="362">
          <cell r="G362">
            <v>482</v>
          </cell>
          <cell r="L362">
            <v>15000</v>
          </cell>
          <cell r="O362">
            <v>5000</v>
          </cell>
          <cell r="R362" t="str">
            <v/>
          </cell>
        </row>
        <row r="363">
          <cell r="G363">
            <v>511</v>
          </cell>
          <cell r="L363">
            <v>100000</v>
          </cell>
          <cell r="O363" t="str">
            <v/>
          </cell>
          <cell r="R363" t="str">
            <v/>
          </cell>
        </row>
        <row r="364">
          <cell r="G364">
            <v>511</v>
          </cell>
          <cell r="L364" t="str">
            <v/>
          </cell>
          <cell r="O364" t="str">
            <v/>
          </cell>
          <cell r="R364" t="str">
            <v/>
          </cell>
        </row>
        <row r="365">
          <cell r="G365">
            <v>512</v>
          </cell>
          <cell r="L365">
            <v>250000</v>
          </cell>
          <cell r="O365" t="str">
            <v/>
          </cell>
          <cell r="R365" t="str">
            <v/>
          </cell>
        </row>
        <row r="366">
          <cell r="G366" t="str">
            <v/>
          </cell>
          <cell r="L366" t="str">
            <v/>
          </cell>
          <cell r="O366" t="str">
            <v/>
          </cell>
          <cell r="R366" t="str">
            <v/>
          </cell>
        </row>
        <row r="367">
          <cell r="G367" t="str">
            <v>01</v>
          </cell>
          <cell r="L367">
            <v>10600768</v>
          </cell>
          <cell r="O367" t="str">
            <v/>
          </cell>
          <cell r="R367" t="str">
            <v/>
          </cell>
        </row>
        <row r="368">
          <cell r="G368" t="str">
            <v>01</v>
          </cell>
          <cell r="L368" t="str">
            <v/>
          </cell>
          <cell r="O368" t="str">
            <v/>
          </cell>
          <cell r="R368" t="str">
            <v/>
          </cell>
        </row>
        <row r="369">
          <cell r="G369" t="str">
            <v>04</v>
          </cell>
          <cell r="L369" t="str">
            <v/>
          </cell>
          <cell r="O369">
            <v>353400</v>
          </cell>
          <cell r="R369" t="str">
            <v/>
          </cell>
        </row>
        <row r="370">
          <cell r="G370" t="str">
            <v>07</v>
          </cell>
          <cell r="L370" t="str">
            <v/>
          </cell>
          <cell r="O370" t="str">
            <v/>
          </cell>
          <cell r="R370">
            <v>250000</v>
          </cell>
        </row>
        <row r="371">
          <cell r="G371" t="str">
            <v/>
          </cell>
          <cell r="L371">
            <v>10600768</v>
          </cell>
          <cell r="O371">
            <v>353400</v>
          </cell>
          <cell r="R371">
            <v>250000</v>
          </cell>
        </row>
        <row r="372">
          <cell r="G372" t="str">
            <v/>
          </cell>
          <cell r="L372" t="str">
            <v/>
          </cell>
          <cell r="O372" t="str">
            <v/>
          </cell>
          <cell r="R372" t="str">
            <v/>
          </cell>
        </row>
        <row r="373">
          <cell r="G373" t="str">
            <v>01</v>
          </cell>
          <cell r="L373">
            <v>18561128</v>
          </cell>
          <cell r="O373" t="str">
            <v/>
          </cell>
          <cell r="R373" t="str">
            <v/>
          </cell>
        </row>
        <row r="374">
          <cell r="G374" t="str">
            <v>01</v>
          </cell>
          <cell r="L374" t="str">
            <v/>
          </cell>
          <cell r="O374" t="str">
            <v/>
          </cell>
          <cell r="R374">
            <v>250000</v>
          </cell>
        </row>
        <row r="375">
          <cell r="G375" t="str">
            <v>04</v>
          </cell>
          <cell r="L375" t="str">
            <v/>
          </cell>
          <cell r="O375">
            <v>727245</v>
          </cell>
          <cell r="R375">
            <v>939000</v>
          </cell>
        </row>
        <row r="376">
          <cell r="G376" t="str">
            <v>07</v>
          </cell>
          <cell r="L376" t="str">
            <v/>
          </cell>
          <cell r="O376" t="str">
            <v/>
          </cell>
          <cell r="R376" t="str">
            <v/>
          </cell>
        </row>
        <row r="377">
          <cell r="G377" t="str">
            <v/>
          </cell>
          <cell r="L377">
            <v>18561128</v>
          </cell>
          <cell r="O377">
            <v>727245</v>
          </cell>
          <cell r="R377">
            <v>1189000</v>
          </cell>
        </row>
        <row r="378">
          <cell r="G378" t="str">
            <v/>
          </cell>
          <cell r="L378">
            <v>25009163</v>
          </cell>
          <cell r="O378">
            <v>915000</v>
          </cell>
          <cell r="R378" t="str">
            <v/>
          </cell>
        </row>
        <row r="379">
          <cell r="G379" t="str">
            <v/>
          </cell>
          <cell r="L379">
            <v>25009163</v>
          </cell>
          <cell r="O379">
            <v>915000</v>
          </cell>
          <cell r="R379" t="str">
            <v/>
          </cell>
        </row>
        <row r="380">
          <cell r="G380" t="str">
            <v/>
          </cell>
          <cell r="L380">
            <v>16488000</v>
          </cell>
          <cell r="O380">
            <v>915000</v>
          </cell>
          <cell r="R380" t="str">
            <v/>
          </cell>
        </row>
        <row r="381">
          <cell r="G381">
            <v>411</v>
          </cell>
          <cell r="L381">
            <v>490000</v>
          </cell>
          <cell r="O381" t="str">
            <v/>
          </cell>
          <cell r="R381" t="str">
            <v/>
          </cell>
        </row>
        <row r="382">
          <cell r="G382">
            <v>412</v>
          </cell>
          <cell r="L382">
            <v>88000</v>
          </cell>
          <cell r="O382" t="str">
            <v/>
          </cell>
          <cell r="R382" t="str">
            <v/>
          </cell>
        </row>
        <row r="383">
          <cell r="G383">
            <v>421</v>
          </cell>
          <cell r="L383">
            <v>450000</v>
          </cell>
          <cell r="O383">
            <v>15000</v>
          </cell>
          <cell r="R383" t="str">
            <v/>
          </cell>
        </row>
        <row r="384">
          <cell r="G384" t="str">
            <v/>
          </cell>
          <cell r="L384">
            <v>120000</v>
          </cell>
          <cell r="O384">
            <v>10000</v>
          </cell>
          <cell r="R384" t="str">
            <v/>
          </cell>
        </row>
        <row r="385">
          <cell r="G385" t="str">
            <v/>
          </cell>
          <cell r="L385">
            <v>40000</v>
          </cell>
          <cell r="O385" t="str">
            <v/>
          </cell>
          <cell r="R385" t="str">
            <v/>
          </cell>
        </row>
        <row r="386">
          <cell r="G386" t="str">
            <v/>
          </cell>
          <cell r="L386">
            <v>20000</v>
          </cell>
          <cell r="O386" t="str">
            <v/>
          </cell>
          <cell r="R386" t="str">
            <v/>
          </cell>
        </row>
        <row r="387">
          <cell r="G387" t="str">
            <v/>
          </cell>
          <cell r="L387">
            <v>130000</v>
          </cell>
          <cell r="O387" t="str">
            <v/>
          </cell>
          <cell r="R387" t="str">
            <v/>
          </cell>
        </row>
        <row r="388">
          <cell r="G388" t="str">
            <v/>
          </cell>
          <cell r="L388">
            <v>140000</v>
          </cell>
          <cell r="O388">
            <v>5000</v>
          </cell>
          <cell r="R388" t="str">
            <v/>
          </cell>
        </row>
        <row r="389">
          <cell r="G389">
            <v>422</v>
          </cell>
          <cell r="L389">
            <v>500000</v>
          </cell>
          <cell r="O389">
            <v>200000</v>
          </cell>
          <cell r="R389" t="str">
            <v/>
          </cell>
        </row>
        <row r="390">
          <cell r="G390">
            <v>423</v>
          </cell>
          <cell r="L390">
            <v>838000</v>
          </cell>
          <cell r="O390">
            <v>140000</v>
          </cell>
          <cell r="R390" t="str">
            <v/>
          </cell>
        </row>
        <row r="391">
          <cell r="G391" t="str">
            <v/>
          </cell>
          <cell r="L391">
            <v>120000</v>
          </cell>
          <cell r="O391">
            <v>80000</v>
          </cell>
          <cell r="R391" t="str">
            <v/>
          </cell>
        </row>
        <row r="392">
          <cell r="G392" t="str">
            <v/>
          </cell>
          <cell r="L392">
            <v>101500</v>
          </cell>
          <cell r="O392" t="str">
            <v/>
          </cell>
          <cell r="R392" t="str">
            <v/>
          </cell>
        </row>
        <row r="393">
          <cell r="G393" t="str">
            <v/>
          </cell>
          <cell r="L393">
            <v>616500</v>
          </cell>
          <cell r="O393">
            <v>60000</v>
          </cell>
          <cell r="R393" t="str">
            <v/>
          </cell>
        </row>
        <row r="394">
          <cell r="G394">
            <v>424</v>
          </cell>
          <cell r="L394">
            <v>4060000</v>
          </cell>
          <cell r="O394">
            <v>330000</v>
          </cell>
          <cell r="R394" t="str">
            <v/>
          </cell>
        </row>
        <row r="395">
          <cell r="G395" t="str">
            <v/>
          </cell>
          <cell r="L395">
            <v>4060000</v>
          </cell>
          <cell r="O395">
            <v>330000</v>
          </cell>
          <cell r="R395" t="str">
            <v/>
          </cell>
        </row>
        <row r="396">
          <cell r="G396">
            <v>425</v>
          </cell>
          <cell r="L396">
            <v>180000</v>
          </cell>
          <cell r="O396">
            <v>60000</v>
          </cell>
          <cell r="R396" t="str">
            <v/>
          </cell>
        </row>
        <row r="397">
          <cell r="G397">
            <v>426</v>
          </cell>
          <cell r="L397">
            <v>80000</v>
          </cell>
          <cell r="O397">
            <v>50000</v>
          </cell>
          <cell r="R397" t="str">
            <v/>
          </cell>
        </row>
        <row r="398">
          <cell r="G398" t="str">
            <v/>
          </cell>
          <cell r="L398">
            <v>20000</v>
          </cell>
          <cell r="O398">
            <v>10000</v>
          </cell>
          <cell r="R398" t="str">
            <v/>
          </cell>
        </row>
        <row r="399">
          <cell r="G399" t="str">
            <v/>
          </cell>
          <cell r="L399">
            <v>40000</v>
          </cell>
          <cell r="O399">
            <v>20000</v>
          </cell>
          <cell r="R399" t="str">
            <v/>
          </cell>
        </row>
        <row r="400">
          <cell r="G400" t="str">
            <v/>
          </cell>
          <cell r="L400">
            <v>20000</v>
          </cell>
          <cell r="O400">
            <v>20000</v>
          </cell>
          <cell r="R400" t="str">
            <v/>
          </cell>
        </row>
        <row r="401">
          <cell r="G401">
            <v>441</v>
          </cell>
          <cell r="L401" t="str">
            <v/>
          </cell>
          <cell r="O401" t="str">
            <v/>
          </cell>
          <cell r="R401" t="str">
            <v/>
          </cell>
        </row>
        <row r="402">
          <cell r="G402">
            <v>511</v>
          </cell>
          <cell r="L402">
            <v>9502000</v>
          </cell>
          <cell r="O402" t="str">
            <v/>
          </cell>
          <cell r="R402" t="str">
            <v/>
          </cell>
        </row>
        <row r="403">
          <cell r="G403">
            <v>511</v>
          </cell>
          <cell r="L403" t="str">
            <v/>
          </cell>
          <cell r="O403" t="str">
            <v/>
          </cell>
          <cell r="R403" t="str">
            <v/>
          </cell>
        </row>
        <row r="404">
          <cell r="G404">
            <v>512</v>
          </cell>
          <cell r="L404">
            <v>300000</v>
          </cell>
          <cell r="O404">
            <v>120000</v>
          </cell>
          <cell r="R404" t="str">
            <v/>
          </cell>
        </row>
        <row r="405">
          <cell r="G405">
            <v>611</v>
          </cell>
          <cell r="L405" t="str">
            <v/>
          </cell>
          <cell r="O405" t="str">
            <v/>
          </cell>
          <cell r="R405" t="str">
            <v/>
          </cell>
        </row>
        <row r="406">
          <cell r="G406" t="str">
            <v/>
          </cell>
          <cell r="L406" t="str">
            <v/>
          </cell>
          <cell r="O406" t="str">
            <v/>
          </cell>
          <cell r="R406" t="str">
            <v/>
          </cell>
        </row>
        <row r="407">
          <cell r="G407" t="str">
            <v>01</v>
          </cell>
          <cell r="L407">
            <v>16488000</v>
          </cell>
          <cell r="O407" t="str">
            <v/>
          </cell>
          <cell r="R407" t="str">
            <v/>
          </cell>
        </row>
        <row r="408">
          <cell r="G408" t="str">
            <v>01</v>
          </cell>
          <cell r="L408" t="str">
            <v/>
          </cell>
          <cell r="O408" t="str">
            <v/>
          </cell>
          <cell r="R408" t="str">
            <v/>
          </cell>
        </row>
        <row r="409">
          <cell r="G409" t="str">
            <v>04</v>
          </cell>
          <cell r="L409" t="str">
            <v/>
          </cell>
          <cell r="O409">
            <v>915000</v>
          </cell>
          <cell r="R409" t="str">
            <v/>
          </cell>
        </row>
        <row r="410">
          <cell r="G410">
            <v>451</v>
          </cell>
          <cell r="L410">
            <v>8521163</v>
          </cell>
          <cell r="O410" t="str">
            <v/>
          </cell>
          <cell r="R410" t="str">
            <v/>
          </cell>
        </row>
        <row r="411">
          <cell r="G411">
            <v>4511</v>
          </cell>
          <cell r="L411">
            <v>6075100</v>
          </cell>
          <cell r="O411" t="str">
            <v/>
          </cell>
          <cell r="R411" t="str">
            <v/>
          </cell>
        </row>
        <row r="412">
          <cell r="G412">
            <v>4512</v>
          </cell>
          <cell r="L412">
            <v>1488571</v>
          </cell>
          <cell r="O412" t="str">
            <v/>
          </cell>
          <cell r="R412" t="str">
            <v/>
          </cell>
        </row>
        <row r="413">
          <cell r="G413">
            <v>4511</v>
          </cell>
          <cell r="L413" t="str">
            <v/>
          </cell>
          <cell r="O413" t="str">
            <v/>
          </cell>
          <cell r="R413" t="str">
            <v/>
          </cell>
        </row>
        <row r="414">
          <cell r="G414">
            <v>4511</v>
          </cell>
          <cell r="L414">
            <v>457492</v>
          </cell>
          <cell r="O414" t="str">
            <v/>
          </cell>
          <cell r="R414" t="str">
            <v/>
          </cell>
        </row>
        <row r="415">
          <cell r="G415">
            <v>4511</v>
          </cell>
          <cell r="L415">
            <v>500000</v>
          </cell>
          <cell r="O415" t="str">
            <v/>
          </cell>
          <cell r="R415" t="str">
            <v/>
          </cell>
        </row>
        <row r="416">
          <cell r="G416" t="str">
            <v/>
          </cell>
          <cell r="L416" t="str">
            <v/>
          </cell>
          <cell r="O416" t="str">
            <v/>
          </cell>
          <cell r="R416" t="str">
            <v/>
          </cell>
        </row>
        <row r="417">
          <cell r="G417" t="str">
            <v>01</v>
          </cell>
          <cell r="L417">
            <v>8521163</v>
          </cell>
          <cell r="O417" t="str">
            <v/>
          </cell>
          <cell r="R417" t="str">
            <v/>
          </cell>
        </row>
        <row r="418">
          <cell r="G418" t="str">
            <v>01</v>
          </cell>
          <cell r="L418" t="str">
            <v/>
          </cell>
          <cell r="O418" t="str">
            <v/>
          </cell>
          <cell r="R418" t="str">
            <v/>
          </cell>
        </row>
        <row r="419">
          <cell r="G419" t="str">
            <v>04</v>
          </cell>
          <cell r="L419" t="str">
            <v/>
          </cell>
          <cell r="O419" t="str">
            <v/>
          </cell>
          <cell r="R419" t="str">
            <v/>
          </cell>
        </row>
        <row r="420">
          <cell r="G420" t="str">
            <v/>
          </cell>
          <cell r="L420">
            <v>8521163</v>
          </cell>
          <cell r="O420" t="str">
            <v/>
          </cell>
          <cell r="R420" t="str">
            <v/>
          </cell>
        </row>
        <row r="421">
          <cell r="G421" t="str">
            <v/>
          </cell>
          <cell r="L421" t="str">
            <v/>
          </cell>
          <cell r="O421" t="str">
            <v/>
          </cell>
          <cell r="R421" t="str">
            <v/>
          </cell>
        </row>
        <row r="422">
          <cell r="G422" t="str">
            <v>01</v>
          </cell>
          <cell r="L422">
            <v>25009163</v>
          </cell>
          <cell r="O422" t="str">
            <v/>
          </cell>
          <cell r="R422" t="str">
            <v/>
          </cell>
        </row>
        <row r="423">
          <cell r="G423" t="str">
            <v>01</v>
          </cell>
          <cell r="L423" t="str">
            <v/>
          </cell>
          <cell r="O423" t="str">
            <v/>
          </cell>
          <cell r="R423" t="str">
            <v/>
          </cell>
        </row>
        <row r="424">
          <cell r="G424" t="str">
            <v>04</v>
          </cell>
          <cell r="L424" t="str">
            <v/>
          </cell>
          <cell r="O424">
            <v>915000</v>
          </cell>
          <cell r="R424" t="str">
            <v/>
          </cell>
        </row>
        <row r="425">
          <cell r="G425" t="str">
            <v/>
          </cell>
          <cell r="L425">
            <v>25009163</v>
          </cell>
          <cell r="O425">
            <v>915000</v>
          </cell>
          <cell r="R425" t="str">
            <v/>
          </cell>
        </row>
        <row r="426">
          <cell r="G426" t="str">
            <v/>
          </cell>
          <cell r="L426">
            <v>36846932</v>
          </cell>
          <cell r="O426">
            <v>8956500</v>
          </cell>
          <cell r="R426">
            <v>11777998</v>
          </cell>
        </row>
        <row r="427">
          <cell r="G427" t="str">
            <v/>
          </cell>
          <cell r="L427">
            <v>36846932</v>
          </cell>
          <cell r="O427">
            <v>8956500</v>
          </cell>
          <cell r="R427">
            <v>11777998</v>
          </cell>
        </row>
        <row r="428">
          <cell r="G428">
            <v>411</v>
          </cell>
          <cell r="L428">
            <v>25663006</v>
          </cell>
          <cell r="O428">
            <v>500000</v>
          </cell>
          <cell r="R428">
            <v>2858524</v>
          </cell>
        </row>
        <row r="429">
          <cell r="G429">
            <v>412</v>
          </cell>
          <cell r="L429">
            <v>2605926</v>
          </cell>
          <cell r="O429">
            <v>96500</v>
          </cell>
          <cell r="R429">
            <v>2499474</v>
          </cell>
        </row>
        <row r="430">
          <cell r="G430">
            <v>413</v>
          </cell>
          <cell r="L430">
            <v>345000</v>
          </cell>
          <cell r="O430">
            <v>50000</v>
          </cell>
          <cell r="R430">
            <v>110000</v>
          </cell>
        </row>
        <row r="431">
          <cell r="G431" t="str">
            <v/>
          </cell>
          <cell r="L431">
            <v>345000</v>
          </cell>
          <cell r="O431">
            <v>50000</v>
          </cell>
          <cell r="R431">
            <v>110000</v>
          </cell>
        </row>
        <row r="432">
          <cell r="G432">
            <v>414</v>
          </cell>
          <cell r="L432">
            <v>260000</v>
          </cell>
          <cell r="O432">
            <v>60000</v>
          </cell>
          <cell r="R432">
            <v>1000000</v>
          </cell>
        </row>
        <row r="433">
          <cell r="G433">
            <v>415</v>
          </cell>
          <cell r="L433">
            <v>172000</v>
          </cell>
          <cell r="O433" t="str">
            <v/>
          </cell>
          <cell r="R433">
            <v>600000</v>
          </cell>
        </row>
        <row r="434">
          <cell r="G434">
            <v>416</v>
          </cell>
          <cell r="L434">
            <v>200000</v>
          </cell>
          <cell r="O434" t="str">
            <v/>
          </cell>
          <cell r="R434" t="str">
            <v/>
          </cell>
        </row>
        <row r="435">
          <cell r="G435">
            <v>421</v>
          </cell>
          <cell r="L435">
            <v>4789000</v>
          </cell>
          <cell r="O435">
            <v>650000</v>
          </cell>
          <cell r="R435">
            <v>1320000</v>
          </cell>
        </row>
        <row r="436">
          <cell r="G436" t="str">
            <v/>
          </cell>
          <cell r="L436">
            <v>35000</v>
          </cell>
          <cell r="O436">
            <v>130000</v>
          </cell>
          <cell r="R436">
            <v>300000</v>
          </cell>
        </row>
        <row r="437">
          <cell r="G437" t="str">
            <v/>
          </cell>
          <cell r="L437">
            <v>4424000</v>
          </cell>
          <cell r="O437">
            <v>220000</v>
          </cell>
          <cell r="R437">
            <v>800000</v>
          </cell>
        </row>
        <row r="438">
          <cell r="G438" t="str">
            <v/>
          </cell>
          <cell r="L438">
            <v>160000</v>
          </cell>
          <cell r="O438">
            <v>70000</v>
          </cell>
          <cell r="R438">
            <v>80000</v>
          </cell>
        </row>
        <row r="439">
          <cell r="G439" t="str">
            <v/>
          </cell>
          <cell r="L439">
            <v>100000</v>
          </cell>
          <cell r="O439">
            <v>120000</v>
          </cell>
          <cell r="R439">
            <v>40000</v>
          </cell>
        </row>
        <row r="440">
          <cell r="G440" t="str">
            <v/>
          </cell>
          <cell r="L440">
            <v>70000</v>
          </cell>
          <cell r="O440">
            <v>80000</v>
          </cell>
          <cell r="R440">
            <v>80000</v>
          </cell>
        </row>
        <row r="441">
          <cell r="G441" t="str">
            <v/>
          </cell>
          <cell r="L441" t="str">
            <v/>
          </cell>
          <cell r="O441">
            <v>30000</v>
          </cell>
          <cell r="R441">
            <v>20000</v>
          </cell>
        </row>
        <row r="442">
          <cell r="G442">
            <v>422</v>
          </cell>
          <cell r="L442">
            <v>20000</v>
          </cell>
          <cell r="O442">
            <v>100000</v>
          </cell>
          <cell r="R442">
            <v>80000</v>
          </cell>
        </row>
        <row r="443">
          <cell r="G443">
            <v>423</v>
          </cell>
          <cell r="L443">
            <v>861000</v>
          </cell>
          <cell r="O443">
            <v>1700000</v>
          </cell>
          <cell r="R443">
            <v>1060000</v>
          </cell>
        </row>
        <row r="444">
          <cell r="G444" t="str">
            <v/>
          </cell>
          <cell r="L444">
            <v>30000</v>
          </cell>
          <cell r="O444">
            <v>10000</v>
          </cell>
          <cell r="R444">
            <v>10000</v>
          </cell>
        </row>
        <row r="445">
          <cell r="G445" t="str">
            <v/>
          </cell>
          <cell r="L445">
            <v>61000</v>
          </cell>
          <cell r="O445">
            <v>70000</v>
          </cell>
          <cell r="R445">
            <v>30000</v>
          </cell>
        </row>
        <row r="446">
          <cell r="G446" t="str">
            <v/>
          </cell>
          <cell r="L446">
            <v>285000</v>
          </cell>
          <cell r="O446">
            <v>40000</v>
          </cell>
          <cell r="R446">
            <v>130000</v>
          </cell>
        </row>
        <row r="447">
          <cell r="G447" t="str">
            <v/>
          </cell>
          <cell r="L447">
            <v>20000</v>
          </cell>
          <cell r="O447">
            <v>30000</v>
          </cell>
          <cell r="R447" t="str">
            <v/>
          </cell>
        </row>
        <row r="448">
          <cell r="G448" t="str">
            <v/>
          </cell>
          <cell r="L448">
            <v>100000</v>
          </cell>
          <cell r="O448">
            <v>40000</v>
          </cell>
          <cell r="R448">
            <v>20000</v>
          </cell>
        </row>
        <row r="449">
          <cell r="G449" t="str">
            <v/>
          </cell>
          <cell r="L449">
            <v>55000</v>
          </cell>
          <cell r="O449">
            <v>110000</v>
          </cell>
          <cell r="R449">
            <v>70000</v>
          </cell>
        </row>
        <row r="450">
          <cell r="G450" t="str">
            <v/>
          </cell>
          <cell r="L450" t="str">
            <v/>
          </cell>
          <cell r="O450" t="str">
            <v/>
          </cell>
          <cell r="R450" t="str">
            <v/>
          </cell>
        </row>
        <row r="451">
          <cell r="G451" t="str">
            <v/>
          </cell>
          <cell r="L451">
            <v>310000</v>
          </cell>
          <cell r="O451">
            <v>1400000</v>
          </cell>
          <cell r="R451">
            <v>800000</v>
          </cell>
        </row>
        <row r="452">
          <cell r="G452">
            <v>424</v>
          </cell>
          <cell r="L452">
            <v>300000</v>
          </cell>
          <cell r="O452">
            <v>80000</v>
          </cell>
          <cell r="R452">
            <v>260000</v>
          </cell>
        </row>
        <row r="453">
          <cell r="G453">
            <v>425</v>
          </cell>
          <cell r="L453">
            <v>694000</v>
          </cell>
          <cell r="O453">
            <v>550000</v>
          </cell>
          <cell r="R453">
            <v>400000</v>
          </cell>
        </row>
        <row r="454">
          <cell r="G454" t="str">
            <v/>
          </cell>
          <cell r="L454">
            <v>500000</v>
          </cell>
          <cell r="O454">
            <v>200000</v>
          </cell>
          <cell r="R454">
            <v>150000</v>
          </cell>
        </row>
        <row r="455">
          <cell r="G455" t="str">
            <v/>
          </cell>
          <cell r="L455">
            <v>194000</v>
          </cell>
          <cell r="O455">
            <v>350000</v>
          </cell>
          <cell r="R455">
            <v>250000</v>
          </cell>
        </row>
        <row r="456">
          <cell r="G456">
            <v>426</v>
          </cell>
          <cell r="L456">
            <v>377000</v>
          </cell>
          <cell r="O456">
            <v>4400000</v>
          </cell>
          <cell r="R456">
            <v>1220000</v>
          </cell>
        </row>
        <row r="457">
          <cell r="G457" t="str">
            <v/>
          </cell>
          <cell r="L457">
            <v>40000</v>
          </cell>
          <cell r="O457">
            <v>140000</v>
          </cell>
          <cell r="R457">
            <v>170000</v>
          </cell>
        </row>
        <row r="458">
          <cell r="G458" t="str">
            <v/>
          </cell>
          <cell r="L458">
            <v>120000</v>
          </cell>
          <cell r="O458">
            <v>70000</v>
          </cell>
          <cell r="R458">
            <v>110000</v>
          </cell>
        </row>
        <row r="459">
          <cell r="G459" t="str">
            <v/>
          </cell>
          <cell r="L459">
            <v>30000</v>
          </cell>
          <cell r="O459">
            <v>250000</v>
          </cell>
          <cell r="R459">
            <v>60000</v>
          </cell>
        </row>
        <row r="460">
          <cell r="G460" t="str">
            <v/>
          </cell>
          <cell r="L460">
            <v>120000</v>
          </cell>
          <cell r="O460">
            <v>80000</v>
          </cell>
          <cell r="R460">
            <v>400000</v>
          </cell>
        </row>
        <row r="461">
          <cell r="G461" t="str">
            <v/>
          </cell>
          <cell r="L461">
            <v>57000</v>
          </cell>
          <cell r="O461">
            <v>3800000</v>
          </cell>
          <cell r="R461">
            <v>450000</v>
          </cell>
        </row>
        <row r="462">
          <cell r="G462" t="str">
            <v/>
          </cell>
          <cell r="L462">
            <v>10000</v>
          </cell>
          <cell r="O462">
            <v>60000</v>
          </cell>
          <cell r="R462">
            <v>30000</v>
          </cell>
        </row>
        <row r="463">
          <cell r="G463">
            <v>431</v>
          </cell>
          <cell r="L463" t="str">
            <v/>
          </cell>
          <cell r="O463">
            <v>220000</v>
          </cell>
          <cell r="R463" t="str">
            <v/>
          </cell>
        </row>
        <row r="464">
          <cell r="G464">
            <v>482</v>
          </cell>
          <cell r="L464">
            <v>30000</v>
          </cell>
          <cell r="O464">
            <v>60000</v>
          </cell>
          <cell r="R464">
            <v>30000</v>
          </cell>
        </row>
        <row r="465">
          <cell r="G465">
            <v>511</v>
          </cell>
          <cell r="L465">
            <v>200000</v>
          </cell>
          <cell r="O465">
            <v>100000</v>
          </cell>
          <cell r="R465" t="str">
            <v/>
          </cell>
        </row>
        <row r="466">
          <cell r="G466">
            <v>511</v>
          </cell>
          <cell r="L466" t="str">
            <v/>
          </cell>
          <cell r="O466" t="str">
            <v/>
          </cell>
          <cell r="R466" t="str">
            <v/>
          </cell>
        </row>
        <row r="467">
          <cell r="G467">
            <v>512</v>
          </cell>
          <cell r="L467">
            <v>300000</v>
          </cell>
          <cell r="O467">
            <v>350000</v>
          </cell>
          <cell r="R467">
            <v>300000</v>
          </cell>
        </row>
        <row r="468">
          <cell r="G468">
            <v>515</v>
          </cell>
          <cell r="L468">
            <v>30000</v>
          </cell>
          <cell r="O468">
            <v>40000</v>
          </cell>
          <cell r="R468">
            <v>40000</v>
          </cell>
        </row>
        <row r="469">
          <cell r="G469" t="str">
            <v/>
          </cell>
          <cell r="L469" t="str">
            <v/>
          </cell>
          <cell r="O469" t="str">
            <v/>
          </cell>
          <cell r="R469" t="str">
            <v/>
          </cell>
        </row>
        <row r="470">
          <cell r="G470" t="str">
            <v>01</v>
          </cell>
          <cell r="L470">
            <v>36846932</v>
          </cell>
          <cell r="O470" t="str">
            <v/>
          </cell>
          <cell r="R470" t="str">
            <v/>
          </cell>
        </row>
        <row r="471">
          <cell r="G471" t="str">
            <v>01</v>
          </cell>
          <cell r="L471" t="str">
            <v/>
          </cell>
          <cell r="O471" t="str">
            <v/>
          </cell>
          <cell r="R471" t="str">
            <v/>
          </cell>
        </row>
        <row r="472">
          <cell r="G472" t="str">
            <v>04</v>
          </cell>
          <cell r="L472" t="str">
            <v/>
          </cell>
          <cell r="O472">
            <v>8956500</v>
          </cell>
          <cell r="R472" t="str">
            <v/>
          </cell>
        </row>
        <row r="473">
          <cell r="G473" t="str">
            <v>07</v>
          </cell>
          <cell r="L473" t="str">
            <v/>
          </cell>
          <cell r="O473" t="str">
            <v/>
          </cell>
          <cell r="R473">
            <v>11777998</v>
          </cell>
        </row>
        <row r="474">
          <cell r="G474" t="str">
            <v/>
          </cell>
          <cell r="L474">
            <v>36846932</v>
          </cell>
          <cell r="O474">
            <v>8956500</v>
          </cell>
          <cell r="R474">
            <v>11777998</v>
          </cell>
        </row>
        <row r="475">
          <cell r="G475" t="str">
            <v/>
          </cell>
          <cell r="L475" t="str">
            <v/>
          </cell>
          <cell r="O475" t="str">
            <v/>
          </cell>
          <cell r="R475" t="str">
            <v/>
          </cell>
        </row>
        <row r="476">
          <cell r="G476" t="str">
            <v>01</v>
          </cell>
          <cell r="L476">
            <v>36846932</v>
          </cell>
          <cell r="O476" t="str">
            <v/>
          </cell>
          <cell r="R476" t="str">
            <v/>
          </cell>
        </row>
        <row r="477">
          <cell r="G477" t="str">
            <v>01</v>
          </cell>
          <cell r="L477" t="str">
            <v/>
          </cell>
          <cell r="O477" t="str">
            <v/>
          </cell>
          <cell r="R477" t="str">
            <v/>
          </cell>
        </row>
        <row r="478">
          <cell r="G478" t="str">
            <v>04</v>
          </cell>
          <cell r="L478" t="str">
            <v/>
          </cell>
          <cell r="O478">
            <v>8956500</v>
          </cell>
          <cell r="R478" t="str">
            <v/>
          </cell>
        </row>
        <row r="479">
          <cell r="G479" t="str">
            <v>07</v>
          </cell>
          <cell r="L479" t="str">
            <v/>
          </cell>
          <cell r="O479" t="str">
            <v/>
          </cell>
          <cell r="R479">
            <v>11777998</v>
          </cell>
        </row>
        <row r="480">
          <cell r="G480" t="str">
            <v/>
          </cell>
          <cell r="L480">
            <v>36846932</v>
          </cell>
          <cell r="O480">
            <v>8956500</v>
          </cell>
          <cell r="R480">
            <v>11777998</v>
          </cell>
        </row>
        <row r="481">
          <cell r="G481" t="str">
            <v/>
          </cell>
          <cell r="L481">
            <v>28545000</v>
          </cell>
          <cell r="O481" t="str">
            <v/>
          </cell>
          <cell r="R481" t="str">
            <v/>
          </cell>
        </row>
        <row r="482">
          <cell r="G482">
            <v>4631</v>
          </cell>
          <cell r="L482">
            <v>8650000</v>
          </cell>
          <cell r="O482" t="str">
            <v/>
          </cell>
          <cell r="R482" t="str">
            <v/>
          </cell>
        </row>
        <row r="483">
          <cell r="G483" t="str">
            <v/>
          </cell>
          <cell r="L483">
            <v>8650000</v>
          </cell>
          <cell r="O483" t="str">
            <v/>
          </cell>
          <cell r="R483" t="str">
            <v/>
          </cell>
        </row>
        <row r="484">
          <cell r="G484" t="str">
            <v/>
          </cell>
          <cell r="L484">
            <v>497000</v>
          </cell>
          <cell r="O484" t="str">
            <v/>
          </cell>
          <cell r="R484" t="str">
            <v/>
          </cell>
        </row>
        <row r="485">
          <cell r="G485" t="str">
            <v/>
          </cell>
          <cell r="L485">
            <v>23000</v>
          </cell>
          <cell r="O485" t="str">
            <v/>
          </cell>
          <cell r="R485" t="str">
            <v/>
          </cell>
        </row>
        <row r="486">
          <cell r="G486" t="str">
            <v/>
          </cell>
          <cell r="L486">
            <v>495000</v>
          </cell>
          <cell r="O486" t="str">
            <v/>
          </cell>
          <cell r="R486" t="str">
            <v/>
          </cell>
        </row>
        <row r="487">
          <cell r="G487" t="str">
            <v/>
          </cell>
          <cell r="L487">
            <v>360000</v>
          </cell>
          <cell r="O487" t="str">
            <v/>
          </cell>
          <cell r="R487" t="str">
            <v/>
          </cell>
        </row>
        <row r="488">
          <cell r="G488" t="str">
            <v/>
          </cell>
          <cell r="L488">
            <v>3809000</v>
          </cell>
          <cell r="O488" t="str">
            <v/>
          </cell>
          <cell r="R488" t="str">
            <v/>
          </cell>
        </row>
        <row r="489">
          <cell r="G489" t="str">
            <v/>
          </cell>
          <cell r="L489">
            <v>92000</v>
          </cell>
          <cell r="O489" t="str">
            <v/>
          </cell>
          <cell r="R489" t="str">
            <v/>
          </cell>
        </row>
        <row r="490">
          <cell r="G490" t="str">
            <v/>
          </cell>
          <cell r="L490">
            <v>386000</v>
          </cell>
          <cell r="O490" t="str">
            <v/>
          </cell>
          <cell r="R490" t="str">
            <v/>
          </cell>
        </row>
        <row r="491">
          <cell r="G491" t="str">
            <v/>
          </cell>
          <cell r="L491">
            <v>200000</v>
          </cell>
          <cell r="O491" t="str">
            <v/>
          </cell>
          <cell r="R491" t="str">
            <v/>
          </cell>
        </row>
        <row r="492">
          <cell r="G492" t="str">
            <v/>
          </cell>
          <cell r="L492">
            <v>585000</v>
          </cell>
          <cell r="O492" t="str">
            <v/>
          </cell>
          <cell r="R492" t="str">
            <v/>
          </cell>
        </row>
        <row r="493">
          <cell r="G493" t="str">
            <v/>
          </cell>
          <cell r="L493">
            <v>401000</v>
          </cell>
          <cell r="O493" t="str">
            <v/>
          </cell>
          <cell r="R493" t="str">
            <v/>
          </cell>
        </row>
        <row r="494">
          <cell r="G494" t="str">
            <v/>
          </cell>
          <cell r="L494">
            <v>375000</v>
          </cell>
          <cell r="O494" t="str">
            <v/>
          </cell>
          <cell r="R494" t="str">
            <v/>
          </cell>
        </row>
        <row r="495">
          <cell r="G495" t="str">
            <v/>
          </cell>
          <cell r="L495">
            <v>17000</v>
          </cell>
          <cell r="O495" t="str">
            <v/>
          </cell>
          <cell r="R495" t="str">
            <v/>
          </cell>
        </row>
        <row r="496">
          <cell r="G496" t="str">
            <v/>
          </cell>
          <cell r="L496">
            <v>1310000</v>
          </cell>
          <cell r="O496" t="str">
            <v/>
          </cell>
          <cell r="R496" t="str">
            <v/>
          </cell>
        </row>
        <row r="497">
          <cell r="G497" t="str">
            <v/>
          </cell>
          <cell r="L497">
            <v>100000</v>
          </cell>
          <cell r="O497" t="str">
            <v/>
          </cell>
          <cell r="R497" t="str">
            <v/>
          </cell>
        </row>
        <row r="498">
          <cell r="G498">
            <v>4631</v>
          </cell>
          <cell r="L498">
            <v>4458000</v>
          </cell>
          <cell r="O498" t="str">
            <v/>
          </cell>
          <cell r="R498" t="str">
            <v/>
          </cell>
        </row>
        <row r="499">
          <cell r="G499" t="str">
            <v/>
          </cell>
          <cell r="L499">
            <v>4458000</v>
          </cell>
          <cell r="O499" t="str">
            <v/>
          </cell>
          <cell r="R499" t="str">
            <v/>
          </cell>
        </row>
        <row r="500">
          <cell r="G500" t="str">
            <v/>
          </cell>
          <cell r="L500">
            <v>160000</v>
          </cell>
          <cell r="O500" t="str">
            <v/>
          </cell>
          <cell r="R500" t="str">
            <v/>
          </cell>
        </row>
        <row r="501">
          <cell r="G501" t="str">
            <v/>
          </cell>
          <cell r="L501">
            <v>15000</v>
          </cell>
          <cell r="O501" t="str">
            <v/>
          </cell>
          <cell r="R501" t="str">
            <v/>
          </cell>
        </row>
        <row r="502">
          <cell r="G502" t="str">
            <v/>
          </cell>
          <cell r="L502">
            <v>850000</v>
          </cell>
          <cell r="O502" t="str">
            <v/>
          </cell>
          <cell r="R502" t="str">
            <v/>
          </cell>
        </row>
        <row r="503">
          <cell r="G503" t="str">
            <v/>
          </cell>
          <cell r="L503">
            <v>180000</v>
          </cell>
          <cell r="O503" t="str">
            <v/>
          </cell>
          <cell r="R503" t="str">
            <v/>
          </cell>
        </row>
        <row r="504">
          <cell r="G504" t="str">
            <v/>
          </cell>
          <cell r="L504">
            <v>1708000</v>
          </cell>
          <cell r="O504" t="str">
            <v/>
          </cell>
          <cell r="R504" t="str">
            <v/>
          </cell>
        </row>
        <row r="505">
          <cell r="G505" t="str">
            <v/>
          </cell>
          <cell r="L505">
            <v>20000</v>
          </cell>
          <cell r="O505" t="str">
            <v/>
          </cell>
          <cell r="R505" t="str">
            <v/>
          </cell>
        </row>
        <row r="506">
          <cell r="G506" t="str">
            <v/>
          </cell>
          <cell r="L506">
            <v>220000</v>
          </cell>
          <cell r="O506" t="str">
            <v/>
          </cell>
          <cell r="R506" t="str">
            <v/>
          </cell>
        </row>
        <row r="507">
          <cell r="G507" t="str">
            <v/>
          </cell>
          <cell r="L507">
            <v>65000</v>
          </cell>
          <cell r="O507" t="str">
            <v/>
          </cell>
          <cell r="R507" t="str">
            <v/>
          </cell>
        </row>
        <row r="508">
          <cell r="G508" t="str">
            <v/>
          </cell>
          <cell r="L508">
            <v>344000</v>
          </cell>
          <cell r="O508" t="str">
            <v/>
          </cell>
          <cell r="R508" t="str">
            <v/>
          </cell>
        </row>
        <row r="509">
          <cell r="G509" t="str">
            <v/>
          </cell>
          <cell r="L509">
            <v>220000</v>
          </cell>
          <cell r="O509" t="str">
            <v/>
          </cell>
          <cell r="R509" t="str">
            <v/>
          </cell>
        </row>
        <row r="510">
          <cell r="G510" t="str">
            <v/>
          </cell>
          <cell r="L510">
            <v>88000</v>
          </cell>
          <cell r="O510" t="str">
            <v/>
          </cell>
          <cell r="R510" t="str">
            <v/>
          </cell>
        </row>
        <row r="511">
          <cell r="G511" t="str">
            <v/>
          </cell>
          <cell r="L511">
            <v>98000</v>
          </cell>
          <cell r="O511" t="str">
            <v/>
          </cell>
          <cell r="R511" t="str">
            <v/>
          </cell>
        </row>
        <row r="512">
          <cell r="G512" t="str">
            <v/>
          </cell>
          <cell r="L512">
            <v>400000</v>
          </cell>
          <cell r="O512" t="str">
            <v/>
          </cell>
          <cell r="R512" t="str">
            <v/>
          </cell>
        </row>
        <row r="513">
          <cell r="G513" t="str">
            <v/>
          </cell>
          <cell r="L513">
            <v>90000</v>
          </cell>
          <cell r="O513" t="str">
            <v/>
          </cell>
          <cell r="R513" t="str">
            <v/>
          </cell>
        </row>
        <row r="514">
          <cell r="G514">
            <v>4631</v>
          </cell>
          <cell r="L514">
            <v>3824000</v>
          </cell>
          <cell r="O514" t="str">
            <v/>
          </cell>
          <cell r="R514" t="str">
            <v/>
          </cell>
        </row>
        <row r="515">
          <cell r="G515" t="str">
            <v/>
          </cell>
          <cell r="L515">
            <v>3824000</v>
          </cell>
          <cell r="O515" t="str">
            <v/>
          </cell>
          <cell r="R515" t="str">
            <v/>
          </cell>
        </row>
        <row r="516">
          <cell r="G516" t="str">
            <v/>
          </cell>
          <cell r="L516">
            <v>500000</v>
          </cell>
          <cell r="O516" t="str">
            <v/>
          </cell>
          <cell r="R516" t="str">
            <v/>
          </cell>
        </row>
        <row r="517">
          <cell r="G517" t="str">
            <v/>
          </cell>
          <cell r="L517">
            <v>20000</v>
          </cell>
          <cell r="O517" t="str">
            <v/>
          </cell>
          <cell r="R517" t="str">
            <v/>
          </cell>
        </row>
        <row r="518">
          <cell r="G518" t="str">
            <v/>
          </cell>
          <cell r="L518">
            <v>605000</v>
          </cell>
          <cell r="O518" t="str">
            <v/>
          </cell>
          <cell r="R518" t="str">
            <v/>
          </cell>
        </row>
        <row r="519">
          <cell r="G519" t="str">
            <v/>
          </cell>
          <cell r="L519">
            <v>150000</v>
          </cell>
          <cell r="O519" t="str">
            <v/>
          </cell>
          <cell r="R519" t="str">
            <v/>
          </cell>
        </row>
        <row r="520">
          <cell r="G520" t="str">
            <v/>
          </cell>
          <cell r="L520">
            <v>1389875</v>
          </cell>
          <cell r="O520" t="str">
            <v/>
          </cell>
          <cell r="R520" t="str">
            <v/>
          </cell>
        </row>
        <row r="521">
          <cell r="G521" t="str">
            <v/>
          </cell>
          <cell r="L521">
            <v>15560</v>
          </cell>
          <cell r="O521" t="str">
            <v/>
          </cell>
          <cell r="R521" t="str">
            <v/>
          </cell>
        </row>
        <row r="522">
          <cell r="G522" t="str">
            <v/>
          </cell>
          <cell r="L522">
            <v>237565</v>
          </cell>
          <cell r="O522" t="str">
            <v/>
          </cell>
          <cell r="R522" t="str">
            <v/>
          </cell>
        </row>
        <row r="523">
          <cell r="G523" t="str">
            <v/>
          </cell>
          <cell r="L523">
            <v>50000</v>
          </cell>
          <cell r="O523" t="str">
            <v/>
          </cell>
          <cell r="R523" t="str">
            <v/>
          </cell>
        </row>
        <row r="524">
          <cell r="G524" t="str">
            <v/>
          </cell>
          <cell r="L524">
            <v>290000</v>
          </cell>
          <cell r="O524" t="str">
            <v/>
          </cell>
          <cell r="R524" t="str">
            <v/>
          </cell>
        </row>
        <row r="525">
          <cell r="G525" t="str">
            <v/>
          </cell>
          <cell r="L525">
            <v>310000</v>
          </cell>
          <cell r="O525" t="str">
            <v/>
          </cell>
          <cell r="R525" t="str">
            <v/>
          </cell>
        </row>
        <row r="526">
          <cell r="G526" t="str">
            <v/>
          </cell>
          <cell r="L526">
            <v>40000</v>
          </cell>
          <cell r="O526" t="str">
            <v/>
          </cell>
          <cell r="R526" t="str">
            <v/>
          </cell>
        </row>
        <row r="527">
          <cell r="G527" t="str">
            <v/>
          </cell>
          <cell r="L527">
            <v>16000</v>
          </cell>
          <cell r="O527" t="str">
            <v/>
          </cell>
          <cell r="R527" t="str">
            <v/>
          </cell>
        </row>
        <row r="528">
          <cell r="G528" t="str">
            <v/>
          </cell>
          <cell r="L528" t="str">
            <v/>
          </cell>
          <cell r="O528" t="str">
            <v/>
          </cell>
          <cell r="R528" t="str">
            <v/>
          </cell>
        </row>
        <row r="529">
          <cell r="G529" t="str">
            <v/>
          </cell>
          <cell r="L529">
            <v>100000</v>
          </cell>
          <cell r="O529" t="str">
            <v/>
          </cell>
          <cell r="R529" t="str">
            <v/>
          </cell>
        </row>
        <row r="530">
          <cell r="G530" t="str">
            <v/>
          </cell>
          <cell r="L530">
            <v>100000</v>
          </cell>
          <cell r="O530" t="str">
            <v/>
          </cell>
          <cell r="R530" t="str">
            <v/>
          </cell>
        </row>
        <row r="531">
          <cell r="G531">
            <v>4631</v>
          </cell>
          <cell r="L531">
            <v>4063000</v>
          </cell>
          <cell r="O531" t="str">
            <v/>
          </cell>
          <cell r="R531" t="str">
            <v/>
          </cell>
        </row>
        <row r="532">
          <cell r="G532" t="str">
            <v/>
          </cell>
          <cell r="L532">
            <v>4063000</v>
          </cell>
          <cell r="O532" t="str">
            <v/>
          </cell>
          <cell r="R532" t="str">
            <v/>
          </cell>
        </row>
        <row r="533">
          <cell r="G533" t="str">
            <v/>
          </cell>
          <cell r="L533">
            <v>595000</v>
          </cell>
          <cell r="O533" t="str">
            <v/>
          </cell>
          <cell r="R533" t="str">
            <v/>
          </cell>
        </row>
        <row r="534">
          <cell r="G534" t="str">
            <v/>
          </cell>
          <cell r="L534">
            <v>15000</v>
          </cell>
          <cell r="O534" t="str">
            <v/>
          </cell>
          <cell r="R534" t="str">
            <v/>
          </cell>
        </row>
        <row r="535">
          <cell r="G535" t="str">
            <v/>
          </cell>
          <cell r="L535">
            <v>555000</v>
          </cell>
          <cell r="O535" t="str">
            <v/>
          </cell>
          <cell r="R535" t="str">
            <v/>
          </cell>
        </row>
        <row r="536">
          <cell r="G536" t="str">
            <v/>
          </cell>
          <cell r="L536">
            <v>200000</v>
          </cell>
          <cell r="O536" t="str">
            <v/>
          </cell>
          <cell r="R536" t="str">
            <v/>
          </cell>
        </row>
        <row r="537">
          <cell r="G537" t="str">
            <v/>
          </cell>
          <cell r="L537">
            <v>1041000</v>
          </cell>
          <cell r="O537" t="str">
            <v/>
          </cell>
          <cell r="R537" t="str">
            <v/>
          </cell>
        </row>
        <row r="538">
          <cell r="G538" t="str">
            <v/>
          </cell>
          <cell r="L538">
            <v>23300</v>
          </cell>
          <cell r="O538" t="str">
            <v/>
          </cell>
          <cell r="R538" t="str">
            <v/>
          </cell>
        </row>
        <row r="539">
          <cell r="G539" t="str">
            <v/>
          </cell>
          <cell r="L539">
            <v>210000</v>
          </cell>
          <cell r="O539" t="str">
            <v/>
          </cell>
          <cell r="R539" t="str">
            <v/>
          </cell>
        </row>
        <row r="540">
          <cell r="G540" t="str">
            <v/>
          </cell>
          <cell r="L540">
            <v>40000</v>
          </cell>
          <cell r="O540" t="str">
            <v/>
          </cell>
          <cell r="R540" t="str">
            <v/>
          </cell>
        </row>
        <row r="541">
          <cell r="G541" t="str">
            <v/>
          </cell>
          <cell r="L541">
            <v>110000</v>
          </cell>
          <cell r="O541" t="str">
            <v/>
          </cell>
          <cell r="R541" t="str">
            <v/>
          </cell>
        </row>
        <row r="542">
          <cell r="G542" t="str">
            <v/>
          </cell>
          <cell r="L542">
            <v>123000</v>
          </cell>
          <cell r="O542" t="str">
            <v/>
          </cell>
          <cell r="R542" t="str">
            <v/>
          </cell>
        </row>
        <row r="543">
          <cell r="G543" t="str">
            <v/>
          </cell>
          <cell r="L543">
            <v>25000</v>
          </cell>
          <cell r="O543" t="str">
            <v/>
          </cell>
          <cell r="R543" t="str">
            <v/>
          </cell>
        </row>
        <row r="544">
          <cell r="G544" t="str">
            <v/>
          </cell>
          <cell r="L544">
            <v>24200</v>
          </cell>
          <cell r="O544" t="str">
            <v/>
          </cell>
          <cell r="R544" t="str">
            <v/>
          </cell>
        </row>
        <row r="545">
          <cell r="G545" t="str">
            <v/>
          </cell>
          <cell r="L545">
            <v>1100000</v>
          </cell>
          <cell r="O545" t="str">
            <v/>
          </cell>
          <cell r="R545" t="str">
            <v/>
          </cell>
        </row>
        <row r="546">
          <cell r="G546" t="str">
            <v/>
          </cell>
          <cell r="L546" t="str">
            <v/>
          </cell>
          <cell r="O546" t="str">
            <v/>
          </cell>
          <cell r="R546" t="str">
            <v/>
          </cell>
        </row>
        <row r="547">
          <cell r="G547" t="str">
            <v/>
          </cell>
          <cell r="L547">
            <v>1500</v>
          </cell>
          <cell r="O547" t="str">
            <v/>
          </cell>
          <cell r="R547" t="str">
            <v/>
          </cell>
        </row>
        <row r="548">
          <cell r="G548">
            <v>4631</v>
          </cell>
          <cell r="L548">
            <v>4550000</v>
          </cell>
          <cell r="O548" t="str">
            <v/>
          </cell>
          <cell r="R548" t="str">
            <v/>
          </cell>
        </row>
        <row r="549">
          <cell r="G549" t="str">
            <v/>
          </cell>
          <cell r="L549">
            <v>4550000</v>
          </cell>
          <cell r="O549" t="str">
            <v/>
          </cell>
          <cell r="R549" t="str">
            <v/>
          </cell>
        </row>
        <row r="550">
          <cell r="G550" t="str">
            <v/>
          </cell>
          <cell r="L550">
            <v>243000</v>
          </cell>
          <cell r="O550" t="str">
            <v/>
          </cell>
          <cell r="R550" t="str">
            <v/>
          </cell>
        </row>
        <row r="551">
          <cell r="G551" t="str">
            <v/>
          </cell>
          <cell r="L551">
            <v>11000</v>
          </cell>
          <cell r="O551" t="str">
            <v/>
          </cell>
          <cell r="R551" t="str">
            <v/>
          </cell>
        </row>
        <row r="552">
          <cell r="G552" t="str">
            <v/>
          </cell>
          <cell r="L552">
            <v>996000</v>
          </cell>
          <cell r="O552" t="str">
            <v/>
          </cell>
          <cell r="R552" t="str">
            <v/>
          </cell>
        </row>
        <row r="553">
          <cell r="G553" t="str">
            <v/>
          </cell>
          <cell r="L553">
            <v>130000</v>
          </cell>
          <cell r="O553" t="str">
            <v/>
          </cell>
          <cell r="R553" t="str">
            <v/>
          </cell>
        </row>
        <row r="554">
          <cell r="G554" t="str">
            <v/>
          </cell>
          <cell r="L554">
            <v>1568000</v>
          </cell>
          <cell r="O554" t="str">
            <v/>
          </cell>
          <cell r="R554" t="str">
            <v/>
          </cell>
        </row>
        <row r="555">
          <cell r="G555" t="str">
            <v/>
          </cell>
          <cell r="L555">
            <v>34000</v>
          </cell>
          <cell r="O555" t="str">
            <v/>
          </cell>
          <cell r="R555" t="str">
            <v/>
          </cell>
        </row>
        <row r="556">
          <cell r="G556" t="str">
            <v/>
          </cell>
          <cell r="L556">
            <v>238000</v>
          </cell>
          <cell r="O556" t="str">
            <v/>
          </cell>
          <cell r="R556" t="str">
            <v/>
          </cell>
        </row>
        <row r="557">
          <cell r="G557" t="str">
            <v/>
          </cell>
          <cell r="L557">
            <v>110000</v>
          </cell>
          <cell r="O557" t="str">
            <v/>
          </cell>
          <cell r="R557" t="str">
            <v/>
          </cell>
        </row>
        <row r="558">
          <cell r="G558" t="str">
            <v/>
          </cell>
          <cell r="L558">
            <v>280000</v>
          </cell>
          <cell r="O558" t="str">
            <v/>
          </cell>
          <cell r="R558" t="str">
            <v/>
          </cell>
        </row>
        <row r="559">
          <cell r="G559" t="str">
            <v/>
          </cell>
          <cell r="L559">
            <v>296000</v>
          </cell>
          <cell r="O559" t="str">
            <v/>
          </cell>
          <cell r="R559" t="str">
            <v/>
          </cell>
        </row>
        <row r="560">
          <cell r="G560" t="str">
            <v/>
          </cell>
          <cell r="L560">
            <v>77000</v>
          </cell>
          <cell r="O560" t="str">
            <v/>
          </cell>
          <cell r="R560" t="str">
            <v/>
          </cell>
        </row>
        <row r="561">
          <cell r="G561" t="str">
            <v/>
          </cell>
          <cell r="L561">
            <v>17000</v>
          </cell>
          <cell r="O561" t="str">
            <v/>
          </cell>
          <cell r="R561" t="str">
            <v/>
          </cell>
        </row>
        <row r="562">
          <cell r="G562" t="str">
            <v/>
          </cell>
          <cell r="L562" t="str">
            <v/>
          </cell>
          <cell r="O562" t="str">
            <v/>
          </cell>
          <cell r="R562" t="str">
            <v/>
          </cell>
        </row>
        <row r="563">
          <cell r="G563" t="str">
            <v/>
          </cell>
          <cell r="L563">
            <v>500000</v>
          </cell>
          <cell r="O563" t="str">
            <v/>
          </cell>
          <cell r="R563" t="str">
            <v/>
          </cell>
        </row>
        <row r="564">
          <cell r="G564" t="str">
            <v/>
          </cell>
          <cell r="L564">
            <v>50000</v>
          </cell>
          <cell r="O564" t="str">
            <v/>
          </cell>
          <cell r="R564" t="str">
            <v/>
          </cell>
        </row>
        <row r="565">
          <cell r="G565" t="str">
            <v/>
          </cell>
          <cell r="L565" t="str">
            <v/>
          </cell>
          <cell r="O565" t="str">
            <v/>
          </cell>
          <cell r="R565" t="str">
            <v/>
          </cell>
        </row>
        <row r="566">
          <cell r="G566">
            <v>422</v>
          </cell>
          <cell r="L566">
            <v>2500000</v>
          </cell>
          <cell r="O566" t="str">
            <v/>
          </cell>
          <cell r="R566" t="str">
            <v/>
          </cell>
        </row>
        <row r="567">
          <cell r="G567" t="str">
            <v/>
          </cell>
          <cell r="L567">
            <v>2500000</v>
          </cell>
          <cell r="O567" t="str">
            <v/>
          </cell>
          <cell r="R567" t="str">
            <v/>
          </cell>
        </row>
        <row r="568">
          <cell r="G568">
            <v>4631</v>
          </cell>
          <cell r="L568">
            <v>500000</v>
          </cell>
          <cell r="O568" t="str">
            <v/>
          </cell>
          <cell r="R568" t="str">
            <v/>
          </cell>
        </row>
        <row r="569">
          <cell r="G569" t="str">
            <v/>
          </cell>
          <cell r="L569">
            <v>500000</v>
          </cell>
          <cell r="O569" t="str">
            <v/>
          </cell>
          <cell r="R569" t="str">
            <v/>
          </cell>
        </row>
        <row r="570">
          <cell r="G570" t="str">
            <v/>
          </cell>
          <cell r="L570" t="str">
            <v/>
          </cell>
          <cell r="O570" t="str">
            <v/>
          </cell>
          <cell r="R570" t="str">
            <v/>
          </cell>
        </row>
        <row r="571">
          <cell r="G571" t="str">
            <v/>
          </cell>
          <cell r="L571" t="str">
            <v/>
          </cell>
          <cell r="O571" t="str">
            <v/>
          </cell>
          <cell r="R571" t="str">
            <v/>
          </cell>
        </row>
        <row r="572">
          <cell r="G572" t="str">
            <v>01</v>
          </cell>
          <cell r="L572">
            <v>28545000</v>
          </cell>
          <cell r="O572" t="str">
            <v/>
          </cell>
          <cell r="R572" t="str">
            <v/>
          </cell>
        </row>
        <row r="573">
          <cell r="G573" t="str">
            <v>01</v>
          </cell>
          <cell r="L573" t="str">
            <v/>
          </cell>
          <cell r="O573" t="str">
            <v/>
          </cell>
          <cell r="R573" t="str">
            <v/>
          </cell>
        </row>
        <row r="574">
          <cell r="G574" t="str">
            <v/>
          </cell>
          <cell r="L574">
            <v>28545000</v>
          </cell>
          <cell r="O574" t="str">
            <v/>
          </cell>
          <cell r="R574" t="str">
            <v/>
          </cell>
        </row>
        <row r="575">
          <cell r="G575" t="str">
            <v/>
          </cell>
          <cell r="L575" t="str">
            <v/>
          </cell>
          <cell r="O575" t="str">
            <v/>
          </cell>
          <cell r="R575" t="str">
            <v/>
          </cell>
        </row>
        <row r="576">
          <cell r="G576" t="str">
            <v>01</v>
          </cell>
          <cell r="L576">
            <v>28545000</v>
          </cell>
          <cell r="O576" t="str">
            <v/>
          </cell>
          <cell r="R576" t="str">
            <v/>
          </cell>
        </row>
        <row r="577">
          <cell r="G577" t="str">
            <v>01</v>
          </cell>
          <cell r="L577" t="str">
            <v/>
          </cell>
          <cell r="O577" t="str">
            <v/>
          </cell>
          <cell r="R577" t="str">
            <v/>
          </cell>
        </row>
        <row r="578">
          <cell r="G578" t="str">
            <v/>
          </cell>
          <cell r="L578">
            <v>28545000</v>
          </cell>
          <cell r="O578" t="str">
            <v/>
          </cell>
          <cell r="R578" t="str">
            <v/>
          </cell>
        </row>
        <row r="579">
          <cell r="G579" t="str">
            <v/>
          </cell>
          <cell r="L579">
            <v>8530000</v>
          </cell>
          <cell r="O579" t="str">
            <v/>
          </cell>
          <cell r="R579" t="str">
            <v/>
          </cell>
        </row>
        <row r="580">
          <cell r="G580">
            <v>4631</v>
          </cell>
          <cell r="L580">
            <v>8530000</v>
          </cell>
          <cell r="O580" t="str">
            <v/>
          </cell>
          <cell r="R580" t="str">
            <v/>
          </cell>
        </row>
        <row r="581">
          <cell r="G581">
            <v>463</v>
          </cell>
          <cell r="L581">
            <v>8530000</v>
          </cell>
          <cell r="O581" t="str">
            <v/>
          </cell>
          <cell r="R581" t="str">
            <v/>
          </cell>
        </row>
        <row r="582">
          <cell r="G582" t="str">
            <v/>
          </cell>
          <cell r="L582">
            <v>8530000</v>
          </cell>
          <cell r="O582" t="str">
            <v/>
          </cell>
          <cell r="R582" t="str">
            <v/>
          </cell>
        </row>
        <row r="583">
          <cell r="G583" t="str">
            <v/>
          </cell>
          <cell r="L583">
            <v>1105000</v>
          </cell>
          <cell r="O583" t="str">
            <v/>
          </cell>
          <cell r="R583" t="str">
            <v/>
          </cell>
        </row>
        <row r="584">
          <cell r="G584" t="str">
            <v/>
          </cell>
          <cell r="L584">
            <v>25000</v>
          </cell>
          <cell r="O584" t="str">
            <v/>
          </cell>
          <cell r="R584" t="str">
            <v/>
          </cell>
        </row>
        <row r="585">
          <cell r="G585" t="str">
            <v/>
          </cell>
          <cell r="L585">
            <v>710000</v>
          </cell>
          <cell r="O585" t="str">
            <v/>
          </cell>
          <cell r="R585" t="str">
            <v/>
          </cell>
        </row>
        <row r="586">
          <cell r="G586" t="str">
            <v/>
          </cell>
          <cell r="L586">
            <v>400000</v>
          </cell>
          <cell r="O586" t="str">
            <v/>
          </cell>
          <cell r="R586" t="str">
            <v/>
          </cell>
        </row>
        <row r="587">
          <cell r="G587" t="str">
            <v/>
          </cell>
          <cell r="L587">
            <v>2633000</v>
          </cell>
          <cell r="O587" t="str">
            <v/>
          </cell>
          <cell r="R587" t="str">
            <v/>
          </cell>
        </row>
        <row r="588">
          <cell r="G588" t="str">
            <v/>
          </cell>
          <cell r="L588">
            <v>120000</v>
          </cell>
          <cell r="O588" t="str">
            <v/>
          </cell>
          <cell r="R588" t="str">
            <v/>
          </cell>
        </row>
        <row r="589">
          <cell r="G589" t="str">
            <v/>
          </cell>
          <cell r="L589">
            <v>262000</v>
          </cell>
          <cell r="O589" t="str">
            <v/>
          </cell>
          <cell r="R589" t="str">
            <v/>
          </cell>
        </row>
        <row r="590">
          <cell r="G590" t="str">
            <v/>
          </cell>
          <cell r="L590">
            <v>115000</v>
          </cell>
          <cell r="O590" t="str">
            <v/>
          </cell>
          <cell r="R590" t="str">
            <v/>
          </cell>
        </row>
        <row r="591">
          <cell r="G591" t="str">
            <v/>
          </cell>
          <cell r="L591">
            <v>880000</v>
          </cell>
          <cell r="O591" t="str">
            <v/>
          </cell>
          <cell r="R591" t="str">
            <v/>
          </cell>
        </row>
        <row r="592">
          <cell r="G592" t="str">
            <v/>
          </cell>
          <cell r="L592">
            <v>1093000</v>
          </cell>
          <cell r="O592" t="str">
            <v/>
          </cell>
          <cell r="R592" t="str">
            <v/>
          </cell>
        </row>
        <row r="593">
          <cell r="G593" t="str">
            <v/>
          </cell>
          <cell r="L593">
            <v>147000</v>
          </cell>
          <cell r="O593" t="str">
            <v/>
          </cell>
          <cell r="R593" t="str">
            <v/>
          </cell>
        </row>
        <row r="594">
          <cell r="G594" t="str">
            <v/>
          </cell>
          <cell r="L594">
            <v>30000</v>
          </cell>
          <cell r="O594" t="str">
            <v/>
          </cell>
          <cell r="R594" t="str">
            <v/>
          </cell>
        </row>
        <row r="595">
          <cell r="G595" t="str">
            <v/>
          </cell>
          <cell r="L595">
            <v>250000</v>
          </cell>
          <cell r="O595" t="str">
            <v/>
          </cell>
          <cell r="R595" t="str">
            <v/>
          </cell>
        </row>
        <row r="596">
          <cell r="G596" t="str">
            <v/>
          </cell>
          <cell r="L596">
            <v>290000</v>
          </cell>
          <cell r="O596" t="str">
            <v/>
          </cell>
          <cell r="R596" t="str">
            <v/>
          </cell>
        </row>
        <row r="597">
          <cell r="G597" t="str">
            <v/>
          </cell>
          <cell r="L597">
            <v>420000</v>
          </cell>
          <cell r="O597" t="str">
            <v/>
          </cell>
          <cell r="R597" t="str">
            <v/>
          </cell>
        </row>
        <row r="598">
          <cell r="G598" t="str">
            <v/>
          </cell>
          <cell r="L598">
            <v>50000</v>
          </cell>
          <cell r="O598" t="str">
            <v/>
          </cell>
          <cell r="R598" t="str">
            <v/>
          </cell>
        </row>
        <row r="599">
          <cell r="G599" t="str">
            <v/>
          </cell>
          <cell r="L599" t="str">
            <v/>
          </cell>
          <cell r="O599" t="str">
            <v/>
          </cell>
          <cell r="R599" t="str">
            <v/>
          </cell>
        </row>
        <row r="600">
          <cell r="G600" t="str">
            <v>01</v>
          </cell>
          <cell r="L600">
            <v>8530000</v>
          </cell>
          <cell r="O600" t="str">
            <v/>
          </cell>
          <cell r="R600" t="str">
            <v/>
          </cell>
        </row>
        <row r="601">
          <cell r="G601" t="str">
            <v>01</v>
          </cell>
          <cell r="L601" t="str">
            <v/>
          </cell>
          <cell r="O601" t="str">
            <v/>
          </cell>
          <cell r="R601" t="str">
            <v/>
          </cell>
        </row>
        <row r="602">
          <cell r="G602" t="str">
            <v/>
          </cell>
          <cell r="L602">
            <v>8530000</v>
          </cell>
          <cell r="O602" t="str">
            <v/>
          </cell>
          <cell r="R602" t="str">
            <v/>
          </cell>
        </row>
        <row r="603">
          <cell r="G603" t="str">
            <v/>
          </cell>
          <cell r="L603" t="str">
            <v/>
          </cell>
          <cell r="O603" t="str">
            <v/>
          </cell>
          <cell r="R603" t="str">
            <v/>
          </cell>
        </row>
        <row r="604">
          <cell r="G604" t="str">
            <v>01</v>
          </cell>
          <cell r="L604">
            <v>8530000</v>
          </cell>
          <cell r="O604" t="str">
            <v/>
          </cell>
          <cell r="R604" t="str">
            <v/>
          </cell>
        </row>
        <row r="605">
          <cell r="G605" t="str">
            <v>01</v>
          </cell>
          <cell r="L605" t="str">
            <v/>
          </cell>
          <cell r="O605" t="str">
            <v/>
          </cell>
          <cell r="R605" t="str">
            <v/>
          </cell>
        </row>
        <row r="606">
          <cell r="G606" t="str">
            <v/>
          </cell>
          <cell r="L606">
            <v>8530000</v>
          </cell>
          <cell r="O606" t="str">
            <v/>
          </cell>
          <cell r="R606" t="str">
            <v/>
          </cell>
        </row>
        <row r="607">
          <cell r="G607" t="str">
            <v/>
          </cell>
          <cell r="L607">
            <v>3750000</v>
          </cell>
          <cell r="O607" t="str">
            <v/>
          </cell>
          <cell r="R607" t="str">
            <v/>
          </cell>
        </row>
        <row r="608">
          <cell r="G608" t="str">
            <v/>
          </cell>
          <cell r="L608">
            <v>3750000</v>
          </cell>
          <cell r="O608" t="str">
            <v/>
          </cell>
          <cell r="R608" t="str">
            <v/>
          </cell>
        </row>
        <row r="609">
          <cell r="G609">
            <v>4631</v>
          </cell>
          <cell r="L609">
            <v>3750000</v>
          </cell>
          <cell r="O609" t="str">
            <v/>
          </cell>
          <cell r="R609" t="str">
            <v/>
          </cell>
        </row>
        <row r="610">
          <cell r="G610" t="str">
            <v/>
          </cell>
          <cell r="L610">
            <v>800000</v>
          </cell>
          <cell r="O610" t="str">
            <v/>
          </cell>
          <cell r="R610" t="str">
            <v/>
          </cell>
        </row>
        <row r="611">
          <cell r="G611" t="str">
            <v/>
          </cell>
          <cell r="L611" t="str">
            <v/>
          </cell>
          <cell r="O611" t="str">
            <v/>
          </cell>
          <cell r="R611" t="str">
            <v/>
          </cell>
        </row>
        <row r="612">
          <cell r="G612" t="str">
            <v/>
          </cell>
          <cell r="L612">
            <v>2950000</v>
          </cell>
          <cell r="O612" t="str">
            <v/>
          </cell>
          <cell r="R612" t="str">
            <v/>
          </cell>
        </row>
        <row r="613">
          <cell r="G613" t="str">
            <v/>
          </cell>
          <cell r="L613" t="str">
            <v/>
          </cell>
          <cell r="O613" t="str">
            <v/>
          </cell>
          <cell r="R613" t="str">
            <v/>
          </cell>
        </row>
        <row r="614">
          <cell r="G614" t="str">
            <v>01</v>
          </cell>
          <cell r="L614">
            <v>3750000</v>
          </cell>
          <cell r="O614" t="str">
            <v/>
          </cell>
          <cell r="R614" t="str">
            <v/>
          </cell>
        </row>
        <row r="615">
          <cell r="G615" t="str">
            <v>01</v>
          </cell>
          <cell r="L615" t="str">
            <v/>
          </cell>
          <cell r="O615" t="str">
            <v/>
          </cell>
          <cell r="R615" t="str">
            <v/>
          </cell>
        </row>
        <row r="616">
          <cell r="G616" t="str">
            <v/>
          </cell>
          <cell r="L616">
            <v>3750000</v>
          </cell>
          <cell r="O616" t="str">
            <v/>
          </cell>
          <cell r="R616" t="str">
            <v/>
          </cell>
        </row>
        <row r="617">
          <cell r="G617" t="str">
            <v/>
          </cell>
          <cell r="L617">
            <v>3750000</v>
          </cell>
          <cell r="O617" t="str">
            <v/>
          </cell>
          <cell r="R617" t="str">
            <v/>
          </cell>
        </row>
        <row r="618">
          <cell r="G618" t="str">
            <v>01</v>
          </cell>
          <cell r="L618">
            <v>3750000</v>
          </cell>
          <cell r="O618" t="str">
            <v/>
          </cell>
          <cell r="R618" t="str">
            <v/>
          </cell>
        </row>
        <row r="619">
          <cell r="G619" t="str">
            <v>01</v>
          </cell>
          <cell r="L619" t="str">
            <v/>
          </cell>
          <cell r="O619" t="str">
            <v/>
          </cell>
          <cell r="R619" t="str">
            <v/>
          </cell>
        </row>
        <row r="620">
          <cell r="G620" t="str">
            <v/>
          </cell>
          <cell r="L620">
            <v>3750000</v>
          </cell>
          <cell r="O620" t="str">
            <v/>
          </cell>
          <cell r="R620" t="str">
            <v/>
          </cell>
        </row>
        <row r="621">
          <cell r="G621" t="str">
            <v/>
          </cell>
          <cell r="L621">
            <v>14257230</v>
          </cell>
          <cell r="O621">
            <v>1277900</v>
          </cell>
          <cell r="R621">
            <v>1908132</v>
          </cell>
        </row>
        <row r="622">
          <cell r="G622" t="str">
            <v/>
          </cell>
          <cell r="L622">
            <v>13657230</v>
          </cell>
          <cell r="O622">
            <v>1277900</v>
          </cell>
          <cell r="R622">
            <v>1908132</v>
          </cell>
        </row>
        <row r="623">
          <cell r="G623">
            <v>411</v>
          </cell>
          <cell r="L623">
            <v>2180801</v>
          </cell>
          <cell r="O623">
            <v>100000</v>
          </cell>
          <cell r="R623" t="str">
            <v/>
          </cell>
        </row>
        <row r="624">
          <cell r="G624">
            <v>412</v>
          </cell>
          <cell r="L624">
            <v>379515</v>
          </cell>
          <cell r="O624">
            <v>17900</v>
          </cell>
          <cell r="R624" t="str">
            <v/>
          </cell>
        </row>
        <row r="625">
          <cell r="G625">
            <v>413</v>
          </cell>
          <cell r="L625">
            <v>10000</v>
          </cell>
          <cell r="O625" t="str">
            <v/>
          </cell>
          <cell r="R625" t="str">
            <v/>
          </cell>
        </row>
        <row r="626">
          <cell r="G626">
            <v>414</v>
          </cell>
          <cell r="L626" t="str">
            <v/>
          </cell>
          <cell r="O626" t="str">
            <v/>
          </cell>
          <cell r="R626">
            <v>408132</v>
          </cell>
        </row>
        <row r="627">
          <cell r="G627" t="str">
            <v/>
          </cell>
          <cell r="L627" t="str">
            <v/>
          </cell>
          <cell r="O627" t="str">
            <v/>
          </cell>
          <cell r="R627">
            <v>408132</v>
          </cell>
        </row>
        <row r="628">
          <cell r="G628">
            <v>416</v>
          </cell>
          <cell r="L628" t="str">
            <v/>
          </cell>
          <cell r="O628" t="str">
            <v/>
          </cell>
          <cell r="R628" t="str">
            <v/>
          </cell>
        </row>
        <row r="629">
          <cell r="G629">
            <v>421</v>
          </cell>
          <cell r="L629">
            <v>581914</v>
          </cell>
          <cell r="O629">
            <v>110000</v>
          </cell>
          <cell r="R629" t="str">
            <v/>
          </cell>
        </row>
        <row r="630">
          <cell r="G630" t="str">
            <v/>
          </cell>
          <cell r="L630">
            <v>50000</v>
          </cell>
          <cell r="O630">
            <v>50000</v>
          </cell>
          <cell r="R630" t="str">
            <v/>
          </cell>
        </row>
        <row r="631">
          <cell r="G631" t="str">
            <v/>
          </cell>
          <cell r="L631">
            <v>120000</v>
          </cell>
          <cell r="O631" t="str">
            <v/>
          </cell>
          <cell r="R631" t="str">
            <v/>
          </cell>
        </row>
        <row r="632">
          <cell r="G632" t="str">
            <v/>
          </cell>
          <cell r="L632">
            <v>20000</v>
          </cell>
          <cell r="O632" t="str">
            <v/>
          </cell>
          <cell r="R632" t="str">
            <v/>
          </cell>
        </row>
        <row r="633">
          <cell r="G633" t="str">
            <v/>
          </cell>
          <cell r="L633">
            <v>67000</v>
          </cell>
          <cell r="O633">
            <v>60000</v>
          </cell>
          <cell r="R633" t="str">
            <v/>
          </cell>
        </row>
        <row r="634">
          <cell r="G634" t="str">
            <v/>
          </cell>
          <cell r="L634" t="str">
            <v/>
          </cell>
          <cell r="O634" t="str">
            <v/>
          </cell>
          <cell r="R634" t="str">
            <v/>
          </cell>
        </row>
        <row r="635">
          <cell r="G635" t="str">
            <v/>
          </cell>
          <cell r="L635">
            <v>324914</v>
          </cell>
          <cell r="O635" t="str">
            <v/>
          </cell>
          <cell r="R635" t="str">
            <v/>
          </cell>
        </row>
        <row r="636">
          <cell r="G636">
            <v>422</v>
          </cell>
          <cell r="L636">
            <v>165000</v>
          </cell>
          <cell r="O636">
            <v>50000</v>
          </cell>
          <cell r="R636" t="str">
            <v/>
          </cell>
        </row>
        <row r="637">
          <cell r="G637">
            <v>423</v>
          </cell>
          <cell r="L637">
            <v>1455000</v>
          </cell>
          <cell r="O637">
            <v>500000</v>
          </cell>
          <cell r="R637" t="str">
            <v/>
          </cell>
        </row>
        <row r="638">
          <cell r="G638" t="str">
            <v/>
          </cell>
          <cell r="L638">
            <v>5000</v>
          </cell>
          <cell r="O638">
            <v>20000</v>
          </cell>
          <cell r="R638" t="str">
            <v/>
          </cell>
        </row>
        <row r="639">
          <cell r="G639" t="str">
            <v/>
          </cell>
          <cell r="L639">
            <v>50000</v>
          </cell>
          <cell r="O639">
            <v>30000</v>
          </cell>
          <cell r="R639" t="str">
            <v/>
          </cell>
        </row>
        <row r="640">
          <cell r="G640" t="str">
            <v/>
          </cell>
          <cell r="L640">
            <v>250000</v>
          </cell>
          <cell r="O640" t="str">
            <v/>
          </cell>
          <cell r="R640" t="str">
            <v/>
          </cell>
        </row>
        <row r="641">
          <cell r="G641" t="str">
            <v/>
          </cell>
          <cell r="L641">
            <v>200000</v>
          </cell>
          <cell r="O641" t="str">
            <v/>
          </cell>
          <cell r="R641" t="str">
            <v/>
          </cell>
        </row>
        <row r="642">
          <cell r="G642" t="str">
            <v/>
          </cell>
          <cell r="L642">
            <v>850000</v>
          </cell>
          <cell r="O642">
            <v>350000</v>
          </cell>
          <cell r="R642" t="str">
            <v/>
          </cell>
        </row>
        <row r="643">
          <cell r="G643" t="str">
            <v/>
          </cell>
          <cell r="L643">
            <v>100000</v>
          </cell>
          <cell r="O643">
            <v>100000</v>
          </cell>
          <cell r="R643" t="str">
            <v/>
          </cell>
        </row>
        <row r="644">
          <cell r="G644" t="str">
            <v/>
          </cell>
          <cell r="L644" t="str">
            <v/>
          </cell>
          <cell r="O644" t="str">
            <v/>
          </cell>
          <cell r="R644" t="str">
            <v/>
          </cell>
        </row>
        <row r="645">
          <cell r="G645" t="str">
            <v/>
          </cell>
          <cell r="L645" t="str">
            <v/>
          </cell>
          <cell r="O645" t="str">
            <v/>
          </cell>
          <cell r="R645" t="str">
            <v/>
          </cell>
        </row>
        <row r="646">
          <cell r="G646">
            <v>424</v>
          </cell>
          <cell r="L646">
            <v>8500000</v>
          </cell>
          <cell r="O646" t="str">
            <v/>
          </cell>
          <cell r="R646">
            <v>1500000</v>
          </cell>
        </row>
        <row r="647">
          <cell r="G647" t="str">
            <v/>
          </cell>
          <cell r="L647">
            <v>8500000</v>
          </cell>
          <cell r="O647" t="str">
            <v/>
          </cell>
          <cell r="R647">
            <v>1500000</v>
          </cell>
        </row>
        <row r="648">
          <cell r="G648" t="str">
            <v/>
          </cell>
          <cell r="L648" t="str">
            <v/>
          </cell>
          <cell r="O648" t="str">
            <v/>
          </cell>
          <cell r="R648" t="str">
            <v/>
          </cell>
        </row>
        <row r="649">
          <cell r="G649">
            <v>425</v>
          </cell>
          <cell r="L649">
            <v>210000</v>
          </cell>
          <cell r="O649">
            <v>10000</v>
          </cell>
          <cell r="R649" t="str">
            <v/>
          </cell>
        </row>
        <row r="650">
          <cell r="G650">
            <v>426</v>
          </cell>
          <cell r="L650">
            <v>65000</v>
          </cell>
          <cell r="O650">
            <v>90000</v>
          </cell>
          <cell r="R650" t="str">
            <v/>
          </cell>
        </row>
        <row r="651">
          <cell r="G651" t="str">
            <v/>
          </cell>
          <cell r="L651">
            <v>50000</v>
          </cell>
          <cell r="O651">
            <v>50000</v>
          </cell>
          <cell r="R651" t="str">
            <v/>
          </cell>
        </row>
        <row r="652">
          <cell r="G652" t="str">
            <v/>
          </cell>
          <cell r="L652">
            <v>15000</v>
          </cell>
          <cell r="O652">
            <v>40000</v>
          </cell>
          <cell r="R652" t="str">
            <v/>
          </cell>
        </row>
        <row r="653">
          <cell r="G653">
            <v>431</v>
          </cell>
          <cell r="L653" t="str">
            <v/>
          </cell>
          <cell r="O653" t="str">
            <v/>
          </cell>
          <cell r="R653" t="str">
            <v/>
          </cell>
        </row>
        <row r="654">
          <cell r="G654">
            <v>482</v>
          </cell>
          <cell r="L654">
            <v>60000</v>
          </cell>
          <cell r="O654" t="str">
            <v/>
          </cell>
          <cell r="R654" t="str">
            <v/>
          </cell>
        </row>
        <row r="655">
          <cell r="G655">
            <v>511</v>
          </cell>
          <cell r="L655">
            <v>50000</v>
          </cell>
          <cell r="O655" t="str">
            <v/>
          </cell>
          <cell r="R655" t="str">
            <v/>
          </cell>
        </row>
        <row r="656">
          <cell r="G656">
            <v>512</v>
          </cell>
          <cell r="L656" t="str">
            <v/>
          </cell>
          <cell r="O656" t="str">
            <v/>
          </cell>
          <cell r="R656" t="str">
            <v/>
          </cell>
        </row>
        <row r="657">
          <cell r="G657">
            <v>523</v>
          </cell>
          <cell r="L657" t="str">
            <v/>
          </cell>
          <cell r="O657">
            <v>400000</v>
          </cell>
          <cell r="R657" t="str">
            <v/>
          </cell>
        </row>
        <row r="658">
          <cell r="G658">
            <v>4631</v>
          </cell>
          <cell r="L658">
            <v>600000</v>
          </cell>
          <cell r="O658" t="str">
            <v/>
          </cell>
          <cell r="R658" t="str">
            <v/>
          </cell>
        </row>
        <row r="659">
          <cell r="G659" t="str">
            <v/>
          </cell>
          <cell r="L659">
            <v>600000</v>
          </cell>
          <cell r="O659" t="str">
            <v/>
          </cell>
          <cell r="R659" t="str">
            <v/>
          </cell>
        </row>
        <row r="660">
          <cell r="G660" t="str">
            <v/>
          </cell>
          <cell r="L660" t="str">
            <v/>
          </cell>
          <cell r="O660" t="str">
            <v/>
          </cell>
          <cell r="R660" t="str">
            <v/>
          </cell>
        </row>
        <row r="661">
          <cell r="G661" t="str">
            <v/>
          </cell>
          <cell r="L661" t="str">
            <v/>
          </cell>
          <cell r="O661" t="str">
            <v/>
          </cell>
          <cell r="R661" t="str">
            <v/>
          </cell>
        </row>
        <row r="662">
          <cell r="G662" t="str">
            <v>01</v>
          </cell>
          <cell r="L662">
            <v>14257230</v>
          </cell>
          <cell r="O662" t="str">
            <v/>
          </cell>
          <cell r="R662" t="str">
            <v/>
          </cell>
        </row>
        <row r="663">
          <cell r="G663" t="str">
            <v>01</v>
          </cell>
          <cell r="L663" t="str">
            <v/>
          </cell>
          <cell r="O663" t="str">
            <v/>
          </cell>
          <cell r="R663" t="str">
            <v/>
          </cell>
        </row>
        <row r="664">
          <cell r="G664" t="str">
            <v>04</v>
          </cell>
          <cell r="L664" t="str">
            <v/>
          </cell>
          <cell r="O664">
            <v>1277900</v>
          </cell>
          <cell r="R664" t="str">
            <v/>
          </cell>
        </row>
        <row r="665">
          <cell r="G665" t="str">
            <v>07</v>
          </cell>
          <cell r="L665" t="str">
            <v/>
          </cell>
          <cell r="O665" t="str">
            <v/>
          </cell>
          <cell r="R665">
            <v>1908132</v>
          </cell>
        </row>
        <row r="666">
          <cell r="G666" t="str">
            <v/>
          </cell>
          <cell r="L666">
            <v>14257230</v>
          </cell>
          <cell r="O666">
            <v>1277900</v>
          </cell>
          <cell r="R666" t="str">
            <v/>
          </cell>
        </row>
        <row r="667">
          <cell r="G667" t="str">
            <v/>
          </cell>
          <cell r="L667">
            <v>14257230</v>
          </cell>
          <cell r="O667">
            <v>1277900</v>
          </cell>
          <cell r="R667">
            <v>1908132</v>
          </cell>
        </row>
        <row r="668">
          <cell r="G668" t="str">
            <v>01</v>
          </cell>
          <cell r="L668">
            <v>14257230</v>
          </cell>
          <cell r="O668" t="str">
            <v/>
          </cell>
          <cell r="R668" t="str">
            <v/>
          </cell>
        </row>
        <row r="669">
          <cell r="G669" t="str">
            <v>01</v>
          </cell>
          <cell r="L669" t="str">
            <v/>
          </cell>
          <cell r="O669" t="str">
            <v/>
          </cell>
          <cell r="R669" t="str">
            <v/>
          </cell>
        </row>
        <row r="670">
          <cell r="G670" t="str">
            <v>04</v>
          </cell>
          <cell r="L670" t="str">
            <v/>
          </cell>
          <cell r="O670">
            <v>1277900</v>
          </cell>
          <cell r="R670" t="str">
            <v/>
          </cell>
        </row>
        <row r="671">
          <cell r="G671" t="str">
            <v>07</v>
          </cell>
          <cell r="L671" t="str">
            <v/>
          </cell>
          <cell r="O671" t="str">
            <v/>
          </cell>
          <cell r="R671">
            <v>1908132</v>
          </cell>
        </row>
        <row r="672">
          <cell r="G672" t="str">
            <v/>
          </cell>
          <cell r="L672">
            <v>14257230</v>
          </cell>
          <cell r="O672">
            <v>1277900</v>
          </cell>
          <cell r="R672">
            <v>1908132</v>
          </cell>
        </row>
        <row r="673">
          <cell r="G673" t="str">
            <v/>
          </cell>
          <cell r="L673">
            <v>8000000</v>
          </cell>
          <cell r="O673" t="str">
            <v/>
          </cell>
          <cell r="R673" t="str">
            <v/>
          </cell>
        </row>
        <row r="674">
          <cell r="G674" t="str">
            <v/>
          </cell>
          <cell r="L674">
            <v>8000000</v>
          </cell>
          <cell r="O674" t="str">
            <v/>
          </cell>
          <cell r="R674" t="str">
            <v/>
          </cell>
        </row>
        <row r="675">
          <cell r="G675">
            <v>451</v>
          </cell>
          <cell r="L675">
            <v>3000000</v>
          </cell>
          <cell r="O675" t="str">
            <v/>
          </cell>
          <cell r="R675" t="str">
            <v/>
          </cell>
        </row>
        <row r="676">
          <cell r="G676">
            <v>4511</v>
          </cell>
          <cell r="L676">
            <v>3000000</v>
          </cell>
          <cell r="O676" t="str">
            <v/>
          </cell>
          <cell r="R676" t="str">
            <v/>
          </cell>
        </row>
        <row r="677">
          <cell r="G677">
            <v>4631</v>
          </cell>
          <cell r="L677">
            <v>5000000</v>
          </cell>
          <cell r="O677" t="str">
            <v/>
          </cell>
          <cell r="R677" t="str">
            <v/>
          </cell>
        </row>
        <row r="678">
          <cell r="G678" t="str">
            <v/>
          </cell>
          <cell r="L678" t="str">
            <v/>
          </cell>
          <cell r="O678" t="str">
            <v/>
          </cell>
          <cell r="R678" t="str">
            <v/>
          </cell>
        </row>
        <row r="679">
          <cell r="G679" t="str">
            <v>01</v>
          </cell>
          <cell r="L679">
            <v>8000000</v>
          </cell>
          <cell r="O679" t="str">
            <v/>
          </cell>
          <cell r="R679" t="str">
            <v/>
          </cell>
        </row>
        <row r="680">
          <cell r="G680" t="str">
            <v>01</v>
          </cell>
          <cell r="L680" t="str">
            <v/>
          </cell>
          <cell r="O680" t="str">
            <v/>
          </cell>
          <cell r="R680" t="str">
            <v/>
          </cell>
        </row>
        <row r="681">
          <cell r="G681" t="str">
            <v/>
          </cell>
          <cell r="L681">
            <v>8000000</v>
          </cell>
          <cell r="O681" t="str">
            <v/>
          </cell>
          <cell r="R681" t="str">
            <v/>
          </cell>
        </row>
        <row r="682">
          <cell r="G682" t="str">
            <v/>
          </cell>
          <cell r="L682" t="str">
            <v/>
          </cell>
          <cell r="O682" t="str">
            <v/>
          </cell>
          <cell r="R682" t="str">
            <v/>
          </cell>
        </row>
        <row r="683">
          <cell r="G683" t="str">
            <v>01</v>
          </cell>
          <cell r="L683">
            <v>8000000</v>
          </cell>
          <cell r="O683" t="str">
            <v/>
          </cell>
          <cell r="R683" t="str">
            <v/>
          </cell>
        </row>
        <row r="684">
          <cell r="G684" t="str">
            <v>01</v>
          </cell>
          <cell r="L684" t="str">
            <v/>
          </cell>
          <cell r="O684" t="str">
            <v/>
          </cell>
          <cell r="R684" t="str">
            <v/>
          </cell>
        </row>
        <row r="685">
          <cell r="G685" t="str">
            <v/>
          </cell>
          <cell r="L685">
            <v>8000000</v>
          </cell>
          <cell r="O685" t="str">
            <v/>
          </cell>
          <cell r="R685" t="str">
            <v/>
          </cell>
        </row>
        <row r="686">
          <cell r="G686" t="str">
            <v/>
          </cell>
          <cell r="L686" t="str">
            <v/>
          </cell>
          <cell r="O686" t="str">
            <v/>
          </cell>
          <cell r="R686" t="str">
            <v/>
          </cell>
        </row>
        <row r="687">
          <cell r="G687" t="str">
            <v>01</v>
          </cell>
          <cell r="L687">
            <v>490853205.95</v>
          </cell>
          <cell r="O687" t="str">
            <v/>
          </cell>
          <cell r="R687">
            <v>100000</v>
          </cell>
        </row>
        <row r="688">
          <cell r="G688" t="str">
            <v>01</v>
          </cell>
          <cell r="L688">
            <v>15861687</v>
          </cell>
          <cell r="O688" t="str">
            <v/>
          </cell>
          <cell r="R688" t="str">
            <v/>
          </cell>
        </row>
        <row r="689">
          <cell r="G689" t="str">
            <v>04</v>
          </cell>
          <cell r="L689" t="str">
            <v/>
          </cell>
          <cell r="O689">
            <v>11876645</v>
          </cell>
          <cell r="R689">
            <v>939000</v>
          </cell>
        </row>
        <row r="690">
          <cell r="G690" t="str">
            <v>01</v>
          </cell>
          <cell r="L690" t="str">
            <v/>
          </cell>
          <cell r="O690" t="str">
            <v/>
          </cell>
          <cell r="R690" t="str">
            <v/>
          </cell>
        </row>
        <row r="691">
          <cell r="G691" t="str">
            <v>01</v>
          </cell>
          <cell r="L691">
            <v>2000000</v>
          </cell>
          <cell r="O691" t="str">
            <v/>
          </cell>
          <cell r="R691" t="str">
            <v/>
          </cell>
        </row>
        <row r="692">
          <cell r="G692" t="str">
            <v>07</v>
          </cell>
          <cell r="L692" t="str">
            <v/>
          </cell>
          <cell r="O692" t="str">
            <v/>
          </cell>
          <cell r="R692">
            <v>24921130</v>
          </cell>
        </row>
        <row r="693">
          <cell r="G693" t="str">
            <v/>
          </cell>
          <cell r="L693">
            <v>508714892.95</v>
          </cell>
          <cell r="O693">
            <v>11876645</v>
          </cell>
          <cell r="R693">
            <v>25960130</v>
          </cell>
        </row>
        <row r="694">
          <cell r="G694" t="str">
            <v/>
          </cell>
          <cell r="L694" t="str">
            <v/>
          </cell>
          <cell r="O694" t="str">
            <v/>
          </cell>
          <cell r="R694" t="str">
            <v/>
          </cell>
        </row>
        <row r="695">
          <cell r="G695" t="str">
            <v/>
          </cell>
          <cell r="L695">
            <v>2305000</v>
          </cell>
          <cell r="O695" t="str">
            <v/>
          </cell>
          <cell r="R695" t="str">
            <v/>
          </cell>
        </row>
        <row r="696">
          <cell r="G696">
            <v>411</v>
          </cell>
          <cell r="L696">
            <v>1580000</v>
          </cell>
          <cell r="O696" t="str">
            <v/>
          </cell>
          <cell r="R696" t="str">
            <v/>
          </cell>
        </row>
        <row r="697">
          <cell r="G697">
            <v>412</v>
          </cell>
          <cell r="L697">
            <v>285000</v>
          </cell>
          <cell r="O697" t="str">
            <v/>
          </cell>
          <cell r="R697" t="str">
            <v/>
          </cell>
        </row>
        <row r="698">
          <cell r="G698">
            <v>413</v>
          </cell>
          <cell r="L698">
            <v>20000</v>
          </cell>
          <cell r="O698" t="str">
            <v/>
          </cell>
          <cell r="R698" t="str">
            <v/>
          </cell>
        </row>
        <row r="699">
          <cell r="G699">
            <v>414</v>
          </cell>
          <cell r="L699">
            <v>20000</v>
          </cell>
          <cell r="O699" t="str">
            <v/>
          </cell>
          <cell r="R699" t="str">
            <v/>
          </cell>
        </row>
        <row r="700">
          <cell r="G700" t="str">
            <v/>
          </cell>
          <cell r="L700">
            <v>20000</v>
          </cell>
          <cell r="O700" t="str">
            <v/>
          </cell>
          <cell r="R700" t="str">
            <v/>
          </cell>
        </row>
        <row r="701">
          <cell r="G701">
            <v>415</v>
          </cell>
          <cell r="L701">
            <v>50000</v>
          </cell>
          <cell r="O701" t="str">
            <v/>
          </cell>
          <cell r="R701" t="str">
            <v/>
          </cell>
        </row>
        <row r="702">
          <cell r="G702">
            <v>416</v>
          </cell>
          <cell r="L702" t="str">
            <v/>
          </cell>
          <cell r="O702" t="str">
            <v/>
          </cell>
          <cell r="R702" t="str">
            <v/>
          </cell>
        </row>
        <row r="703">
          <cell r="G703">
            <v>421</v>
          </cell>
          <cell r="L703">
            <v>10000</v>
          </cell>
          <cell r="O703" t="str">
            <v/>
          </cell>
          <cell r="R703" t="str">
            <v/>
          </cell>
        </row>
        <row r="704">
          <cell r="G704" t="str">
            <v/>
          </cell>
          <cell r="L704">
            <v>10000</v>
          </cell>
          <cell r="O704" t="str">
            <v/>
          </cell>
          <cell r="R704" t="str">
            <v/>
          </cell>
        </row>
        <row r="705">
          <cell r="G705">
            <v>422</v>
          </cell>
          <cell r="L705">
            <v>50000</v>
          </cell>
          <cell r="O705" t="str">
            <v/>
          </cell>
          <cell r="R705" t="str">
            <v/>
          </cell>
        </row>
        <row r="706">
          <cell r="G706">
            <v>423</v>
          </cell>
          <cell r="L706">
            <v>10000</v>
          </cell>
          <cell r="O706" t="str">
            <v/>
          </cell>
          <cell r="R706" t="str">
            <v/>
          </cell>
        </row>
        <row r="707">
          <cell r="G707">
            <v>426</v>
          </cell>
          <cell r="L707">
            <v>230000</v>
          </cell>
          <cell r="O707" t="str">
            <v/>
          </cell>
          <cell r="R707" t="str">
            <v/>
          </cell>
        </row>
        <row r="708">
          <cell r="G708" t="str">
            <v/>
          </cell>
          <cell r="L708">
            <v>30000</v>
          </cell>
          <cell r="O708" t="str">
            <v/>
          </cell>
          <cell r="R708" t="str">
            <v/>
          </cell>
        </row>
        <row r="709">
          <cell r="G709" t="str">
            <v/>
          </cell>
          <cell r="L709">
            <v>100000</v>
          </cell>
          <cell r="O709" t="str">
            <v/>
          </cell>
          <cell r="R709" t="str">
            <v/>
          </cell>
        </row>
        <row r="710">
          <cell r="G710" t="str">
            <v/>
          </cell>
          <cell r="L710">
            <v>100000</v>
          </cell>
          <cell r="O710" t="str">
            <v/>
          </cell>
          <cell r="R710" t="str">
            <v/>
          </cell>
        </row>
        <row r="711">
          <cell r="G711">
            <v>512</v>
          </cell>
          <cell r="L711">
            <v>50000</v>
          </cell>
          <cell r="O711" t="str">
            <v/>
          </cell>
          <cell r="R711" t="str">
            <v/>
          </cell>
        </row>
        <row r="712">
          <cell r="G712" t="str">
            <v/>
          </cell>
          <cell r="L712" t="str">
            <v/>
          </cell>
          <cell r="O712" t="str">
            <v/>
          </cell>
          <cell r="R712" t="str">
            <v/>
          </cell>
        </row>
        <row r="713">
          <cell r="G713" t="str">
            <v>01</v>
          </cell>
          <cell r="L713">
            <v>2305000</v>
          </cell>
          <cell r="O713" t="str">
            <v/>
          </cell>
          <cell r="R713" t="str">
            <v/>
          </cell>
        </row>
        <row r="714">
          <cell r="G714" t="str">
            <v/>
          </cell>
          <cell r="L714">
            <v>2305000</v>
          </cell>
          <cell r="O714" t="str">
            <v/>
          </cell>
          <cell r="R714" t="str">
            <v/>
          </cell>
        </row>
        <row r="715">
          <cell r="G715" t="str">
            <v/>
          </cell>
          <cell r="L715" t="str">
            <v/>
          </cell>
          <cell r="O715" t="str">
            <v/>
          </cell>
          <cell r="R715" t="str">
            <v/>
          </cell>
        </row>
        <row r="716">
          <cell r="G716" t="str">
            <v>01</v>
          </cell>
          <cell r="L716">
            <v>2305000</v>
          </cell>
          <cell r="O716" t="str">
            <v/>
          </cell>
          <cell r="R716" t="str">
            <v/>
          </cell>
        </row>
        <row r="717">
          <cell r="G717" t="str">
            <v/>
          </cell>
          <cell r="L717">
            <v>2305000</v>
          </cell>
          <cell r="O717" t="str">
            <v/>
          </cell>
          <cell r="R717" t="str">
            <v/>
          </cell>
        </row>
        <row r="718">
          <cell r="G718" t="str">
            <v/>
          </cell>
          <cell r="L718">
            <v>529144892.95</v>
          </cell>
          <cell r="O718">
            <v>11876645</v>
          </cell>
          <cell r="R718">
            <v>25960130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 (2)"/>
      <sheetName val="Prihodi"/>
      <sheetName val="Rashodi_blize (2)"/>
      <sheetName val="Rashodi_blize"/>
      <sheetName val="Rashodi_osnovne"/>
      <sheetName val="Opsti2"/>
      <sheetName val="Opsti"/>
      <sheetName val="Programi"/>
      <sheetName val="Programi (2)"/>
      <sheetName val="Aktivnosti"/>
      <sheetName val="Prilog"/>
      <sheetName val="Struktura"/>
    </sheetNames>
    <sheetDataSet>
      <sheetData sheetId="3">
        <row r="1">
          <cell r="N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I142" sqref="I142"/>
    </sheetView>
  </sheetViews>
  <sheetFormatPr defaultColWidth="9.140625" defaultRowHeight="12.75"/>
  <cols>
    <col min="1" max="1" width="7.8515625" style="2" bestFit="1" customWidth="1"/>
    <col min="2" max="2" width="56.421875" style="1" customWidth="1"/>
    <col min="3" max="3" width="14.421875" style="1" hidden="1" customWidth="1"/>
    <col min="4" max="4" width="8.00390625" style="1" hidden="1" customWidth="1"/>
    <col min="5" max="6" width="15.28125" style="1" customWidth="1"/>
    <col min="7" max="7" width="11.57421875" style="1" customWidth="1"/>
    <col min="8" max="8" width="14.28125" style="4" customWidth="1"/>
    <col min="9" max="9" width="13.28125" style="4" customWidth="1"/>
    <col min="10" max="10" width="13.421875" style="4" customWidth="1"/>
    <col min="11" max="11" width="5.00390625" style="1" customWidth="1"/>
    <col min="12" max="16384" width="9.140625" style="1" customWidth="1"/>
  </cols>
  <sheetData>
    <row r="1" ht="12.75">
      <c r="B1" s="1" t="s">
        <v>462</v>
      </c>
    </row>
    <row r="2" ht="12.75">
      <c r="B2" s="1" t="s">
        <v>451</v>
      </c>
    </row>
    <row r="3" spans="1:10" ht="12.75" customHeight="1" thickBot="1">
      <c r="A3" s="355" t="s">
        <v>167</v>
      </c>
      <c r="B3" s="355"/>
      <c r="C3" s="356"/>
      <c r="D3" s="356"/>
      <c r="E3" s="356"/>
      <c r="F3" s="356"/>
      <c r="G3" s="356"/>
      <c r="H3" s="356"/>
      <c r="I3" s="356"/>
      <c r="J3" s="356"/>
    </row>
    <row r="4" spans="1:10" ht="57" customHeight="1" thickBot="1">
      <c r="A4" s="141" t="s">
        <v>508</v>
      </c>
      <c r="B4" s="142" t="s">
        <v>166</v>
      </c>
      <c r="C4" s="43" t="s">
        <v>1126</v>
      </c>
      <c r="D4" s="261" t="s">
        <v>582</v>
      </c>
      <c r="E4" s="261" t="s">
        <v>467</v>
      </c>
      <c r="F4" s="43" t="s">
        <v>1286</v>
      </c>
      <c r="G4" s="261" t="s">
        <v>582</v>
      </c>
      <c r="H4" s="143" t="s">
        <v>468</v>
      </c>
      <c r="I4" s="144" t="s">
        <v>254</v>
      </c>
      <c r="J4" s="145" t="s">
        <v>460</v>
      </c>
    </row>
    <row r="5" spans="1:10" ht="13.5" thickBot="1">
      <c r="A5" s="6">
        <v>1</v>
      </c>
      <c r="B5" s="30">
        <v>2</v>
      </c>
      <c r="C5" s="217">
        <v>3</v>
      </c>
      <c r="D5" s="305">
        <v>5</v>
      </c>
      <c r="E5" s="320">
        <v>4</v>
      </c>
      <c r="F5" s="320"/>
      <c r="G5" s="320">
        <v>5</v>
      </c>
      <c r="H5" s="216">
        <v>6</v>
      </c>
      <c r="I5" s="106">
        <v>7</v>
      </c>
      <c r="J5" s="107">
        <v>8</v>
      </c>
    </row>
    <row r="6" spans="1:10" ht="12.75">
      <c r="A6" s="26">
        <v>7111</v>
      </c>
      <c r="B6" s="25" t="s">
        <v>165</v>
      </c>
      <c r="C6" s="80">
        <f>SUM(C7:C20)</f>
        <v>202424239</v>
      </c>
      <c r="D6" s="80" t="e">
        <f>C6/#REF!*100</f>
        <v>#REF!</v>
      </c>
      <c r="E6" s="80">
        <f>SUM(E7:E20)</f>
        <v>268500000</v>
      </c>
      <c r="F6" s="80">
        <f>SUM(F7:F20)</f>
        <v>129703695.92999999</v>
      </c>
      <c r="G6" s="80">
        <f>F6/E6*100</f>
        <v>48.30677688268156</v>
      </c>
      <c r="H6" s="80">
        <f>SUM(H7:H21)</f>
        <v>0</v>
      </c>
      <c r="I6" s="80">
        <f>SUM(I7:I21)</f>
        <v>0</v>
      </c>
      <c r="J6" s="80">
        <f>F6+H6+I6</f>
        <v>129703695.92999999</v>
      </c>
    </row>
    <row r="7" spans="1:10" ht="12.75">
      <c r="A7" s="110">
        <v>711191</v>
      </c>
      <c r="B7" s="64" t="s">
        <v>1287</v>
      </c>
      <c r="C7" s="279">
        <v>24224239</v>
      </c>
      <c r="D7" s="80" t="e">
        <f>C7/#REF!*100</f>
        <v>#REF!</v>
      </c>
      <c r="E7" s="279">
        <v>22000000</v>
      </c>
      <c r="F7" s="279">
        <v>7957959.27</v>
      </c>
      <c r="G7" s="80">
        <f aca="true" t="shared" si="0" ref="G7:G71">F7/E7*100</f>
        <v>36.17254213636363</v>
      </c>
      <c r="H7" s="81">
        <v>0</v>
      </c>
      <c r="I7" s="81">
        <v>0</v>
      </c>
      <c r="J7" s="80">
        <f aca="true" t="shared" si="1" ref="J7:J71">F7+H7+I7</f>
        <v>7957959.27</v>
      </c>
    </row>
    <row r="8" spans="1:10" ht="12.75" hidden="1">
      <c r="A8" s="110">
        <v>711190</v>
      </c>
      <c r="B8" s="64" t="s">
        <v>532</v>
      </c>
      <c r="C8" s="80"/>
      <c r="D8" s="80" t="e">
        <f>C8/#REF!*100</f>
        <v>#REF!</v>
      </c>
      <c r="E8" s="80"/>
      <c r="F8" s="80"/>
      <c r="G8" s="80" t="e">
        <f t="shared" si="0"/>
        <v>#DIV/0!</v>
      </c>
      <c r="H8" s="81"/>
      <c r="I8" s="81"/>
      <c r="J8" s="80">
        <f t="shared" si="1"/>
        <v>0</v>
      </c>
    </row>
    <row r="9" spans="1:10" ht="12.75">
      <c r="A9" s="110">
        <v>711111</v>
      </c>
      <c r="B9" s="64" t="s">
        <v>533</v>
      </c>
      <c r="C9" s="279">
        <v>145000000</v>
      </c>
      <c r="D9" s="80" t="e">
        <f>C9/#REF!*100</f>
        <v>#REF!</v>
      </c>
      <c r="E9" s="279">
        <v>195000000</v>
      </c>
      <c r="F9" s="279">
        <v>95990027.47</v>
      </c>
      <c r="G9" s="80">
        <f t="shared" si="0"/>
        <v>49.22565511282051</v>
      </c>
      <c r="H9" s="81">
        <v>0</v>
      </c>
      <c r="I9" s="81">
        <v>0</v>
      </c>
      <c r="J9" s="80">
        <f t="shared" si="1"/>
        <v>95990027.47</v>
      </c>
    </row>
    <row r="10" spans="1:10" ht="12.75">
      <c r="A10" s="110">
        <v>711120</v>
      </c>
      <c r="B10" s="64" t="s">
        <v>152</v>
      </c>
      <c r="C10" s="279">
        <v>31000000</v>
      </c>
      <c r="D10" s="80" t="e">
        <f>C10/#REF!*100</f>
        <v>#REF!</v>
      </c>
      <c r="E10" s="279">
        <v>49500000</v>
      </c>
      <c r="F10" s="347">
        <v>25303616.66</v>
      </c>
      <c r="G10" s="80">
        <f t="shared" si="0"/>
        <v>51.1184174949495</v>
      </c>
      <c r="H10" s="81">
        <v>0</v>
      </c>
      <c r="I10" s="81">
        <v>0</v>
      </c>
      <c r="J10" s="80">
        <f t="shared" si="1"/>
        <v>25303616.66</v>
      </c>
    </row>
    <row r="11" spans="1:10" ht="12.75">
      <c r="A11" s="110">
        <v>711143</v>
      </c>
      <c r="B11" s="64" t="s">
        <v>153</v>
      </c>
      <c r="C11" s="279">
        <v>50000</v>
      </c>
      <c r="D11" s="80" t="e">
        <f>C11/#REF!*100</f>
        <v>#REF!</v>
      </c>
      <c r="E11" s="279">
        <v>50000</v>
      </c>
      <c r="F11" s="279">
        <v>0</v>
      </c>
      <c r="G11" s="80">
        <f t="shared" si="0"/>
        <v>0</v>
      </c>
      <c r="H11" s="81">
        <v>0</v>
      </c>
      <c r="I11" s="81">
        <v>0</v>
      </c>
      <c r="J11" s="80">
        <f t="shared" si="1"/>
        <v>0</v>
      </c>
    </row>
    <row r="12" spans="1:10" ht="12.75">
      <c r="A12" s="110">
        <v>711145</v>
      </c>
      <c r="B12" s="84" t="s">
        <v>237</v>
      </c>
      <c r="C12" s="279">
        <v>600000</v>
      </c>
      <c r="D12" s="80" t="e">
        <f>C12/#REF!*100</f>
        <v>#REF!</v>
      </c>
      <c r="E12" s="279">
        <v>800000</v>
      </c>
      <c r="F12" s="279">
        <v>316862.28</v>
      </c>
      <c r="G12" s="80">
        <f t="shared" si="0"/>
        <v>39.607785</v>
      </c>
      <c r="H12" s="81">
        <v>0</v>
      </c>
      <c r="I12" s="81">
        <v>0</v>
      </c>
      <c r="J12" s="80">
        <f t="shared" si="1"/>
        <v>316862.28</v>
      </c>
    </row>
    <row r="13" spans="1:10" ht="12.75">
      <c r="A13" s="110">
        <v>711146</v>
      </c>
      <c r="B13" s="64" t="s">
        <v>154</v>
      </c>
      <c r="C13" s="81">
        <v>50000</v>
      </c>
      <c r="D13" s="80" t="e">
        <f>C13/#REF!*100</f>
        <v>#REF!</v>
      </c>
      <c r="E13" s="81">
        <v>50000</v>
      </c>
      <c r="F13" s="81">
        <v>2470</v>
      </c>
      <c r="G13" s="80">
        <f t="shared" si="0"/>
        <v>4.9399999999999995</v>
      </c>
      <c r="H13" s="81">
        <v>0</v>
      </c>
      <c r="I13" s="81">
        <v>0</v>
      </c>
      <c r="J13" s="80">
        <f t="shared" si="1"/>
        <v>2470</v>
      </c>
    </row>
    <row r="14" spans="1:10" ht="12.75">
      <c r="A14" s="110">
        <v>711147</v>
      </c>
      <c r="B14" s="64" t="s">
        <v>597</v>
      </c>
      <c r="C14" s="81">
        <v>100000</v>
      </c>
      <c r="D14" s="80" t="e">
        <f>C14/#REF!*100</f>
        <v>#REF!</v>
      </c>
      <c r="E14" s="81">
        <v>0</v>
      </c>
      <c r="F14" s="81">
        <v>0</v>
      </c>
      <c r="G14" s="80">
        <v>0</v>
      </c>
      <c r="H14" s="81">
        <v>0</v>
      </c>
      <c r="I14" s="81">
        <v>0</v>
      </c>
      <c r="J14" s="80">
        <f t="shared" si="1"/>
        <v>0</v>
      </c>
    </row>
    <row r="15" spans="1:10" ht="12.75">
      <c r="A15" s="110">
        <v>711148</v>
      </c>
      <c r="B15" s="64" t="s">
        <v>692</v>
      </c>
      <c r="C15" s="81">
        <v>50000</v>
      </c>
      <c r="D15" s="80" t="e">
        <f>C15/#REF!*100</f>
        <v>#REF!</v>
      </c>
      <c r="E15" s="81">
        <v>0</v>
      </c>
      <c r="F15" s="81">
        <v>0</v>
      </c>
      <c r="G15" s="80">
        <v>0</v>
      </c>
      <c r="H15" s="81">
        <v>0</v>
      </c>
      <c r="I15" s="81">
        <v>0</v>
      </c>
      <c r="J15" s="80">
        <f t="shared" si="1"/>
        <v>0</v>
      </c>
    </row>
    <row r="16" spans="1:10" ht="12.75">
      <c r="A16" s="110">
        <v>711160</v>
      </c>
      <c r="B16" s="64" t="s">
        <v>482</v>
      </c>
      <c r="C16" s="81">
        <v>50000</v>
      </c>
      <c r="D16" s="80" t="e">
        <f>C16/#REF!*100</f>
        <v>#REF!</v>
      </c>
      <c r="E16" s="81">
        <v>0</v>
      </c>
      <c r="F16" s="81">
        <v>0</v>
      </c>
      <c r="G16" s="80">
        <v>0</v>
      </c>
      <c r="H16" s="81">
        <v>0</v>
      </c>
      <c r="I16" s="81">
        <v>0</v>
      </c>
      <c r="J16" s="80">
        <f t="shared" si="1"/>
        <v>0</v>
      </c>
    </row>
    <row r="17" spans="1:10" ht="12.75">
      <c r="A17" s="110">
        <v>711181</v>
      </c>
      <c r="B17" s="64" t="s">
        <v>535</v>
      </c>
      <c r="C17" s="81">
        <v>300000</v>
      </c>
      <c r="D17" s="80" t="e">
        <f>C17/#REF!*100</f>
        <v>#REF!</v>
      </c>
      <c r="E17" s="81">
        <v>300000</v>
      </c>
      <c r="F17" s="81">
        <v>19938.37</v>
      </c>
      <c r="G17" s="80">
        <f t="shared" si="0"/>
        <v>6.646123333333333</v>
      </c>
      <c r="H17" s="81">
        <v>0</v>
      </c>
      <c r="I17" s="81">
        <v>0</v>
      </c>
      <c r="J17" s="80">
        <f t="shared" si="1"/>
        <v>19938.37</v>
      </c>
    </row>
    <row r="18" spans="1:10" ht="12.75">
      <c r="A18" s="110">
        <v>711183</v>
      </c>
      <c r="B18" s="64" t="s">
        <v>534</v>
      </c>
      <c r="C18" s="279">
        <v>250000</v>
      </c>
      <c r="D18" s="80" t="e">
        <f>C18/#REF!*100</f>
        <v>#REF!</v>
      </c>
      <c r="E18" s="279">
        <v>150000</v>
      </c>
      <c r="F18" s="279">
        <v>5040.47</v>
      </c>
      <c r="G18" s="80">
        <f t="shared" si="0"/>
        <v>3.3603133333333335</v>
      </c>
      <c r="H18" s="81">
        <v>0</v>
      </c>
      <c r="I18" s="81">
        <v>0</v>
      </c>
      <c r="J18" s="80">
        <f t="shared" si="1"/>
        <v>5040.47</v>
      </c>
    </row>
    <row r="19" spans="1:10" ht="12.75">
      <c r="A19" s="110">
        <v>711184</v>
      </c>
      <c r="B19" s="64" t="s">
        <v>236</v>
      </c>
      <c r="C19" s="279">
        <v>250000</v>
      </c>
      <c r="D19" s="80" t="e">
        <f>C19/#REF!*100</f>
        <v>#REF!</v>
      </c>
      <c r="E19" s="279">
        <v>150000</v>
      </c>
      <c r="F19" s="279">
        <v>7585</v>
      </c>
      <c r="G19" s="80">
        <f t="shared" si="0"/>
        <v>5.056666666666667</v>
      </c>
      <c r="H19" s="81">
        <v>0</v>
      </c>
      <c r="I19" s="81">
        <v>0</v>
      </c>
      <c r="J19" s="80">
        <f t="shared" si="1"/>
        <v>7585</v>
      </c>
    </row>
    <row r="20" spans="1:10" ht="12.75">
      <c r="A20" s="110">
        <v>711193</v>
      </c>
      <c r="B20" s="64" t="s">
        <v>693</v>
      </c>
      <c r="C20" s="279">
        <v>500000</v>
      </c>
      <c r="D20" s="80" t="e">
        <f>C20/#REF!*100</f>
        <v>#REF!</v>
      </c>
      <c r="E20" s="279">
        <v>500000</v>
      </c>
      <c r="F20" s="279">
        <v>100196.41</v>
      </c>
      <c r="G20" s="80">
        <f t="shared" si="0"/>
        <v>20.039282</v>
      </c>
      <c r="H20" s="81">
        <v>0</v>
      </c>
      <c r="I20" s="81">
        <v>0</v>
      </c>
      <c r="J20" s="80">
        <f t="shared" si="1"/>
        <v>100196.41</v>
      </c>
    </row>
    <row r="21" spans="1:10" ht="12.75" hidden="1">
      <c r="A21" s="110"/>
      <c r="B21" s="84"/>
      <c r="C21" s="80"/>
      <c r="D21" s="80" t="e">
        <f>C21/#REF!*100</f>
        <v>#REF!</v>
      </c>
      <c r="E21" s="80"/>
      <c r="F21" s="80"/>
      <c r="G21" s="80" t="e">
        <f t="shared" si="0"/>
        <v>#DIV/0!</v>
      </c>
      <c r="H21" s="81">
        <v>0</v>
      </c>
      <c r="I21" s="81">
        <v>0</v>
      </c>
      <c r="J21" s="80">
        <f t="shared" si="1"/>
        <v>0</v>
      </c>
    </row>
    <row r="22" spans="1:10" ht="12.75">
      <c r="A22" s="325">
        <v>7121</v>
      </c>
      <c r="B22" s="324" t="s">
        <v>1157</v>
      </c>
      <c r="C22" s="80">
        <f>C23</f>
        <v>0</v>
      </c>
      <c r="D22" s="80"/>
      <c r="E22" s="80">
        <f>E23</f>
        <v>0</v>
      </c>
      <c r="F22" s="97">
        <v>3</v>
      </c>
      <c r="G22" s="80">
        <v>0</v>
      </c>
      <c r="H22" s="81">
        <v>0</v>
      </c>
      <c r="I22" s="81">
        <v>0</v>
      </c>
      <c r="J22" s="80">
        <f t="shared" si="1"/>
        <v>3</v>
      </c>
    </row>
    <row r="23" spans="1:10" ht="12.75">
      <c r="A23" s="323">
        <v>712112</v>
      </c>
      <c r="B23" s="84" t="s">
        <v>1158</v>
      </c>
      <c r="C23" s="80">
        <v>0</v>
      </c>
      <c r="D23" s="80"/>
      <c r="E23" s="348">
        <v>0</v>
      </c>
      <c r="F23" s="348">
        <v>2.63</v>
      </c>
      <c r="G23" s="80">
        <v>0</v>
      </c>
      <c r="H23" s="81">
        <v>0</v>
      </c>
      <c r="I23" s="81">
        <v>0</v>
      </c>
      <c r="J23" s="80">
        <f t="shared" si="1"/>
        <v>2.63</v>
      </c>
    </row>
    <row r="24" spans="1:10" ht="12.75">
      <c r="A24" s="85">
        <v>7131</v>
      </c>
      <c r="B24" s="122" t="s">
        <v>155</v>
      </c>
      <c r="C24" s="97">
        <f>C25+C26</f>
        <v>81000000</v>
      </c>
      <c r="D24" s="80" t="e">
        <f>C24/#REF!*100</f>
        <v>#REF!</v>
      </c>
      <c r="E24" s="97">
        <f>E25+E26</f>
        <v>83000000</v>
      </c>
      <c r="F24" s="97">
        <f>F25+F26</f>
        <v>29755004.77</v>
      </c>
      <c r="G24" s="80">
        <f t="shared" si="0"/>
        <v>35.84940333734939</v>
      </c>
      <c r="H24" s="97">
        <f>H25+H26</f>
        <v>0</v>
      </c>
      <c r="I24" s="97">
        <f>I25+I26</f>
        <v>0</v>
      </c>
      <c r="J24" s="80">
        <f t="shared" si="1"/>
        <v>29755004.77</v>
      </c>
    </row>
    <row r="25" spans="1:10" ht="24">
      <c r="A25" s="53">
        <v>713121</v>
      </c>
      <c r="B25" s="229" t="s">
        <v>629</v>
      </c>
      <c r="C25" s="279">
        <v>59000000</v>
      </c>
      <c r="D25" s="80" t="e">
        <f>C25/#REF!*100</f>
        <v>#REF!</v>
      </c>
      <c r="E25" s="279">
        <v>57000000</v>
      </c>
      <c r="F25" s="279">
        <v>19549420.57</v>
      </c>
      <c r="G25" s="80">
        <f t="shared" si="0"/>
        <v>34.29722907017544</v>
      </c>
      <c r="H25" s="81">
        <v>0</v>
      </c>
      <c r="I25" s="81">
        <v>0</v>
      </c>
      <c r="J25" s="80">
        <f t="shared" si="1"/>
        <v>19549420.57</v>
      </c>
    </row>
    <row r="26" spans="1:10" ht="24">
      <c r="A26" s="53">
        <v>713122</v>
      </c>
      <c r="B26" s="229" t="s">
        <v>630</v>
      </c>
      <c r="C26" s="279">
        <v>22000000</v>
      </c>
      <c r="D26" s="80" t="e">
        <f>C26/#REF!*100</f>
        <v>#REF!</v>
      </c>
      <c r="E26" s="279">
        <v>26000000</v>
      </c>
      <c r="F26" s="279">
        <v>10205584.2</v>
      </c>
      <c r="G26" s="80">
        <f t="shared" si="0"/>
        <v>39.252246923076925</v>
      </c>
      <c r="H26" s="81">
        <v>0</v>
      </c>
      <c r="I26" s="81">
        <v>0</v>
      </c>
      <c r="J26" s="80">
        <f t="shared" si="1"/>
        <v>10205584.2</v>
      </c>
    </row>
    <row r="27" spans="1:10" ht="12.75">
      <c r="A27" s="85">
        <v>7133</v>
      </c>
      <c r="B27" s="123" t="s">
        <v>156</v>
      </c>
      <c r="C27" s="97">
        <f>C28</f>
        <v>4000000</v>
      </c>
      <c r="D27" s="80" t="e">
        <f>C27/#REF!*100</f>
        <v>#REF!</v>
      </c>
      <c r="E27" s="97">
        <f>E28</f>
        <v>6500000</v>
      </c>
      <c r="F27" s="97">
        <f>F28</f>
        <v>2599386.21</v>
      </c>
      <c r="G27" s="80">
        <f t="shared" si="0"/>
        <v>39.990557076923075</v>
      </c>
      <c r="H27" s="97">
        <f>H28</f>
        <v>0</v>
      </c>
      <c r="I27" s="97">
        <f>I28</f>
        <v>0</v>
      </c>
      <c r="J27" s="80">
        <f t="shared" si="1"/>
        <v>2599386.21</v>
      </c>
    </row>
    <row r="28" spans="1:10" ht="12.75">
      <c r="A28" s="27">
        <v>713311</v>
      </c>
      <c r="B28" s="83" t="s">
        <v>694</v>
      </c>
      <c r="C28" s="279">
        <v>4000000</v>
      </c>
      <c r="D28" s="80" t="e">
        <f>C28/#REF!*100</f>
        <v>#REF!</v>
      </c>
      <c r="E28" s="279">
        <v>6500000</v>
      </c>
      <c r="F28" s="279">
        <v>2599386.21</v>
      </c>
      <c r="G28" s="80">
        <f t="shared" si="0"/>
        <v>39.990557076923075</v>
      </c>
      <c r="H28" s="81">
        <v>0</v>
      </c>
      <c r="I28" s="81">
        <v>0</v>
      </c>
      <c r="J28" s="80">
        <f t="shared" si="1"/>
        <v>2599386.21</v>
      </c>
    </row>
    <row r="29" spans="1:10" ht="12.75">
      <c r="A29" s="28">
        <v>7134</v>
      </c>
      <c r="B29" s="82" t="s">
        <v>157</v>
      </c>
      <c r="C29" s="97">
        <f>C30</f>
        <v>14000000</v>
      </c>
      <c r="D29" s="80" t="e">
        <f>C29/#REF!*100</f>
        <v>#REF!</v>
      </c>
      <c r="E29" s="97">
        <f>E30</f>
        <v>15000000</v>
      </c>
      <c r="F29" s="97">
        <f>F30</f>
        <v>5352256.95</v>
      </c>
      <c r="G29" s="80">
        <f t="shared" si="0"/>
        <v>35.681713</v>
      </c>
      <c r="H29" s="97">
        <f>H30</f>
        <v>0</v>
      </c>
      <c r="I29" s="97">
        <f>I30</f>
        <v>0</v>
      </c>
      <c r="J29" s="80">
        <f t="shared" si="1"/>
        <v>5352256.95</v>
      </c>
    </row>
    <row r="30" spans="1:10" ht="12.75">
      <c r="A30" s="53">
        <v>7134</v>
      </c>
      <c r="B30" s="124" t="s">
        <v>516</v>
      </c>
      <c r="C30" s="279">
        <v>14000000</v>
      </c>
      <c r="D30" s="80" t="e">
        <f>C30/#REF!*100</f>
        <v>#REF!</v>
      </c>
      <c r="E30" s="279">
        <v>15000000</v>
      </c>
      <c r="F30" s="279">
        <v>5352256.95</v>
      </c>
      <c r="G30" s="80">
        <f t="shared" si="0"/>
        <v>35.681713</v>
      </c>
      <c r="H30" s="81">
        <v>0</v>
      </c>
      <c r="I30" s="81">
        <v>0</v>
      </c>
      <c r="J30" s="80">
        <f t="shared" si="1"/>
        <v>5352256.95</v>
      </c>
    </row>
    <row r="31" spans="1:10" ht="12.75">
      <c r="A31" s="257">
        <v>7136</v>
      </c>
      <c r="B31" s="258" t="s">
        <v>915</v>
      </c>
      <c r="C31" s="97">
        <f>C32</f>
        <v>50000</v>
      </c>
      <c r="D31" s="80" t="e">
        <f>C31/#REF!*100</f>
        <v>#REF!</v>
      </c>
      <c r="E31" s="97">
        <f>E32</f>
        <v>50000</v>
      </c>
      <c r="F31" s="97">
        <f>F32</f>
        <v>0</v>
      </c>
      <c r="G31" s="80">
        <f t="shared" si="0"/>
        <v>0</v>
      </c>
      <c r="H31" s="81">
        <v>0</v>
      </c>
      <c r="I31" s="81">
        <v>0</v>
      </c>
      <c r="J31" s="80">
        <f t="shared" si="1"/>
        <v>0</v>
      </c>
    </row>
    <row r="32" spans="1:10" ht="12.75">
      <c r="A32" s="45">
        <v>713611</v>
      </c>
      <c r="B32" s="134" t="s">
        <v>914</v>
      </c>
      <c r="C32" s="279">
        <v>50000</v>
      </c>
      <c r="D32" s="80" t="e">
        <f>C32/#REF!*100</f>
        <v>#REF!</v>
      </c>
      <c r="E32" s="279">
        <v>50000</v>
      </c>
      <c r="F32" s="279">
        <v>0</v>
      </c>
      <c r="G32" s="80">
        <f t="shared" si="0"/>
        <v>0</v>
      </c>
      <c r="H32" s="81">
        <v>0</v>
      </c>
      <c r="I32" s="81">
        <v>0</v>
      </c>
      <c r="J32" s="80">
        <f t="shared" si="1"/>
        <v>0</v>
      </c>
    </row>
    <row r="33" spans="1:10" ht="12.75">
      <c r="A33" s="28">
        <v>7144</v>
      </c>
      <c r="B33" s="72" t="s">
        <v>238</v>
      </c>
      <c r="C33" s="79">
        <f>SUM(C34:C34)</f>
        <v>50000</v>
      </c>
      <c r="D33" s="80" t="e">
        <f>C33/#REF!*100</f>
        <v>#REF!</v>
      </c>
      <c r="E33" s="79">
        <f>SUM(E34:E34)</f>
        <v>0</v>
      </c>
      <c r="F33" s="79">
        <f>SUM(F34:F34)</f>
        <v>0</v>
      </c>
      <c r="G33" s="80">
        <v>0</v>
      </c>
      <c r="H33" s="79">
        <f>SUM(H34:H34)</f>
        <v>0</v>
      </c>
      <c r="I33" s="79">
        <f>SUM(I34:I34)</f>
        <v>0</v>
      </c>
      <c r="J33" s="80">
        <f t="shared" si="1"/>
        <v>0</v>
      </c>
    </row>
    <row r="34" spans="1:10" ht="12.75">
      <c r="A34" s="27">
        <v>714431</v>
      </c>
      <c r="B34" s="66" t="s">
        <v>518</v>
      </c>
      <c r="C34" s="315">
        <v>50000</v>
      </c>
      <c r="D34" s="80" t="e">
        <f>C34/#REF!*100</f>
        <v>#REF!</v>
      </c>
      <c r="E34" s="315">
        <v>0</v>
      </c>
      <c r="F34" s="315">
        <v>0</v>
      </c>
      <c r="G34" s="80">
        <v>0</v>
      </c>
      <c r="H34" s="81">
        <v>0</v>
      </c>
      <c r="I34" s="81">
        <v>0</v>
      </c>
      <c r="J34" s="80">
        <f t="shared" si="1"/>
        <v>0</v>
      </c>
    </row>
    <row r="35" spans="1:10" ht="12.75">
      <c r="A35" s="28">
        <v>7145</v>
      </c>
      <c r="B35" s="67" t="s">
        <v>267</v>
      </c>
      <c r="C35" s="79">
        <f>SUM(C36:C48)</f>
        <v>22520000</v>
      </c>
      <c r="D35" s="80" t="e">
        <f>C35/#REF!*100</f>
        <v>#REF!</v>
      </c>
      <c r="E35" s="79">
        <f>SUM(E36:E48)</f>
        <v>25900000</v>
      </c>
      <c r="F35" s="79">
        <f>SUM(F36:F48)</f>
        <v>9367501.7</v>
      </c>
      <c r="G35" s="80">
        <f t="shared" si="0"/>
        <v>36.16796023166023</v>
      </c>
      <c r="H35" s="79">
        <f>SUM(H38:H42)</f>
        <v>0</v>
      </c>
      <c r="I35" s="79">
        <v>0</v>
      </c>
      <c r="J35" s="80">
        <f t="shared" si="1"/>
        <v>9367501.7</v>
      </c>
    </row>
    <row r="36" spans="1:10" ht="24">
      <c r="A36" s="237">
        <v>714421</v>
      </c>
      <c r="B36" s="303" t="s">
        <v>1087</v>
      </c>
      <c r="C36" s="315">
        <v>20000</v>
      </c>
      <c r="D36" s="80" t="e">
        <f>C36/#REF!*100</f>
        <v>#REF!</v>
      </c>
      <c r="E36" s="315">
        <v>50000</v>
      </c>
      <c r="F36" s="315">
        <v>0</v>
      </c>
      <c r="G36" s="80">
        <f t="shared" si="0"/>
        <v>0</v>
      </c>
      <c r="H36" s="79">
        <v>0</v>
      </c>
      <c r="I36" s="79">
        <v>0</v>
      </c>
      <c r="J36" s="80">
        <f t="shared" si="1"/>
        <v>0</v>
      </c>
    </row>
    <row r="37" spans="1:10" ht="12.75">
      <c r="A37" s="27">
        <v>714513</v>
      </c>
      <c r="B37" s="64" t="s">
        <v>239</v>
      </c>
      <c r="C37" s="315">
        <v>14000000</v>
      </c>
      <c r="D37" s="80" t="e">
        <f>C37/#REF!*100</f>
        <v>#REF!</v>
      </c>
      <c r="E37" s="315">
        <v>15000000</v>
      </c>
      <c r="F37" s="315">
        <v>6829940</v>
      </c>
      <c r="G37" s="80">
        <f t="shared" si="0"/>
        <v>45.53293333333333</v>
      </c>
      <c r="H37" s="79">
        <v>0</v>
      </c>
      <c r="I37" s="79">
        <v>0</v>
      </c>
      <c r="J37" s="80">
        <f t="shared" si="1"/>
        <v>6829940</v>
      </c>
    </row>
    <row r="38" spans="1:10" ht="12.75">
      <c r="A38" s="27">
        <v>714543</v>
      </c>
      <c r="B38" s="68" t="s">
        <v>520</v>
      </c>
      <c r="C38" s="315">
        <v>500000</v>
      </c>
      <c r="D38" s="80" t="e">
        <f>C38/#REF!*100</f>
        <v>#REF!</v>
      </c>
      <c r="E38" s="315">
        <v>1000000</v>
      </c>
      <c r="F38" s="315">
        <v>528163.2</v>
      </c>
      <c r="G38" s="80">
        <f t="shared" si="0"/>
        <v>52.81632</v>
      </c>
      <c r="H38" s="81">
        <v>0</v>
      </c>
      <c r="I38" s="81">
        <v>0</v>
      </c>
      <c r="J38" s="80">
        <f t="shared" si="1"/>
        <v>528163.2</v>
      </c>
    </row>
    <row r="39" spans="1:10" ht="12.75">
      <c r="A39" s="27">
        <v>714547</v>
      </c>
      <c r="B39" s="64" t="s">
        <v>695</v>
      </c>
      <c r="C39" s="315">
        <v>50000</v>
      </c>
      <c r="D39" s="80" t="e">
        <f>C39/#REF!*100</f>
        <v>#REF!</v>
      </c>
      <c r="E39" s="315">
        <v>0</v>
      </c>
      <c r="F39" s="315">
        <v>0</v>
      </c>
      <c r="G39" s="80">
        <v>0</v>
      </c>
      <c r="H39" s="81">
        <v>0</v>
      </c>
      <c r="I39" s="81">
        <v>0</v>
      </c>
      <c r="J39" s="80">
        <f t="shared" si="1"/>
        <v>0</v>
      </c>
    </row>
    <row r="40" spans="1:10" ht="12.75">
      <c r="A40" s="27">
        <v>714552</v>
      </c>
      <c r="B40" s="64" t="s">
        <v>158</v>
      </c>
      <c r="C40" s="315">
        <v>700000</v>
      </c>
      <c r="D40" s="80" t="e">
        <f>C40/#REF!*100</f>
        <v>#REF!</v>
      </c>
      <c r="E40" s="315">
        <v>500000</v>
      </c>
      <c r="F40" s="315">
        <v>134290</v>
      </c>
      <c r="G40" s="80">
        <f t="shared" si="0"/>
        <v>26.857999999999997</v>
      </c>
      <c r="H40" s="81">
        <v>0</v>
      </c>
      <c r="I40" s="81">
        <v>0</v>
      </c>
      <c r="J40" s="80">
        <f t="shared" si="1"/>
        <v>134290</v>
      </c>
    </row>
    <row r="41" spans="1:10" ht="12.75">
      <c r="A41" s="27">
        <v>714553</v>
      </c>
      <c r="B41" s="64" t="s">
        <v>1288</v>
      </c>
      <c r="C41" s="315"/>
      <c r="D41" s="80"/>
      <c r="E41" s="315"/>
      <c r="F41" s="315">
        <v>6110</v>
      </c>
      <c r="G41" s="80"/>
      <c r="H41" s="81"/>
      <c r="I41" s="81"/>
      <c r="J41" s="80"/>
    </row>
    <row r="42" spans="1:10" ht="12.75">
      <c r="A42" s="237">
        <v>714562</v>
      </c>
      <c r="B42" s="64" t="s">
        <v>1112</v>
      </c>
      <c r="C42" s="315">
        <v>5000000</v>
      </c>
      <c r="D42" s="80" t="e">
        <f>C42/#REF!*100</f>
        <v>#REF!</v>
      </c>
      <c r="E42" s="315">
        <v>8000000</v>
      </c>
      <c r="F42" s="315">
        <v>1715272.57</v>
      </c>
      <c r="G42" s="80">
        <f t="shared" si="0"/>
        <v>21.440907125</v>
      </c>
      <c r="H42" s="81">
        <v>0</v>
      </c>
      <c r="I42" s="81">
        <v>0</v>
      </c>
      <c r="J42" s="80">
        <f t="shared" si="1"/>
        <v>1715272.57</v>
      </c>
    </row>
    <row r="43" spans="1:10" ht="48">
      <c r="A43" s="237">
        <v>714565</v>
      </c>
      <c r="B43" s="244" t="s">
        <v>1113</v>
      </c>
      <c r="C43" s="279">
        <v>500000</v>
      </c>
      <c r="D43" s="80" t="e">
        <f>C43/#REF!*100</f>
        <v>#REF!</v>
      </c>
      <c r="E43" s="279">
        <v>500000</v>
      </c>
      <c r="F43" s="279">
        <v>153962</v>
      </c>
      <c r="G43" s="80">
        <f t="shared" si="0"/>
        <v>30.792399999999997</v>
      </c>
      <c r="H43" s="81">
        <v>0</v>
      </c>
      <c r="I43" s="81">
        <v>0</v>
      </c>
      <c r="J43" s="80">
        <f t="shared" si="1"/>
        <v>153962</v>
      </c>
    </row>
    <row r="44" spans="1:10" ht="24">
      <c r="A44" s="237">
        <v>714566</v>
      </c>
      <c r="B44" s="244" t="s">
        <v>1116</v>
      </c>
      <c r="C44" s="279">
        <v>500000</v>
      </c>
      <c r="D44" s="80" t="e">
        <f>C44/#REF!*100</f>
        <v>#REF!</v>
      </c>
      <c r="E44" s="279">
        <v>500000</v>
      </c>
      <c r="F44" s="279">
        <v>0</v>
      </c>
      <c r="G44" s="80">
        <f t="shared" si="0"/>
        <v>0</v>
      </c>
      <c r="H44" s="81">
        <v>0</v>
      </c>
      <c r="I44" s="81">
        <v>0</v>
      </c>
      <c r="J44" s="80">
        <f t="shared" si="1"/>
        <v>0</v>
      </c>
    </row>
    <row r="45" spans="1:10" ht="36">
      <c r="A45" s="237">
        <v>714567</v>
      </c>
      <c r="B45" s="244" t="s">
        <v>1117</v>
      </c>
      <c r="C45" s="279">
        <v>50000</v>
      </c>
      <c r="D45" s="80" t="e">
        <f>C45/#REF!*100</f>
        <v>#REF!</v>
      </c>
      <c r="E45" s="279">
        <v>50000</v>
      </c>
      <c r="F45" s="279">
        <v>0</v>
      </c>
      <c r="G45" s="80">
        <f t="shared" si="0"/>
        <v>0</v>
      </c>
      <c r="H45" s="81">
        <v>0</v>
      </c>
      <c r="I45" s="81">
        <v>0</v>
      </c>
      <c r="J45" s="80">
        <f t="shared" si="1"/>
        <v>0</v>
      </c>
    </row>
    <row r="46" spans="1:10" ht="12.75">
      <c r="A46" s="237">
        <v>714572</v>
      </c>
      <c r="B46" s="64" t="s">
        <v>461</v>
      </c>
      <c r="C46" s="279">
        <v>100000</v>
      </c>
      <c r="D46" s="80" t="e">
        <f>C46/#REF!*100</f>
        <v>#REF!</v>
      </c>
      <c r="E46" s="279">
        <v>100000</v>
      </c>
      <c r="F46" s="279">
        <v>-236.07</v>
      </c>
      <c r="G46" s="80">
        <f t="shared" si="0"/>
        <v>-0.23606999999999997</v>
      </c>
      <c r="H46" s="81">
        <v>0</v>
      </c>
      <c r="I46" s="81">
        <v>0</v>
      </c>
      <c r="J46" s="80">
        <f t="shared" si="1"/>
        <v>-236.07</v>
      </c>
    </row>
    <row r="47" spans="1:10" ht="24">
      <c r="A47" s="237">
        <v>714573</v>
      </c>
      <c r="B47" s="244" t="s">
        <v>943</v>
      </c>
      <c r="C47" s="279">
        <v>100000</v>
      </c>
      <c r="D47" s="80" t="e">
        <f>C47/#REF!*100</f>
        <v>#REF!</v>
      </c>
      <c r="E47" s="279">
        <v>100000</v>
      </c>
      <c r="F47" s="279">
        <v>0</v>
      </c>
      <c r="G47" s="80">
        <f t="shared" si="0"/>
        <v>0</v>
      </c>
      <c r="H47" s="81">
        <v>0</v>
      </c>
      <c r="I47" s="81">
        <v>0</v>
      </c>
      <c r="J47" s="80">
        <f t="shared" si="1"/>
        <v>0</v>
      </c>
    </row>
    <row r="48" spans="1:10" ht="36">
      <c r="A48" s="237">
        <v>714594</v>
      </c>
      <c r="B48" s="244" t="s">
        <v>1085</v>
      </c>
      <c r="C48" s="279">
        <v>1000000</v>
      </c>
      <c r="D48" s="80" t="e">
        <f>C48/#REF!*100</f>
        <v>#REF!</v>
      </c>
      <c r="E48" s="279">
        <v>100000</v>
      </c>
      <c r="F48" s="279">
        <v>0</v>
      </c>
      <c r="G48" s="80">
        <f t="shared" si="0"/>
        <v>0</v>
      </c>
      <c r="H48" s="81">
        <v>0</v>
      </c>
      <c r="I48" s="81">
        <v>0</v>
      </c>
      <c r="J48" s="80">
        <f t="shared" si="1"/>
        <v>0</v>
      </c>
    </row>
    <row r="49" spans="1:10" ht="24">
      <c r="A49" s="28">
        <v>7161</v>
      </c>
      <c r="B49" s="69" t="s">
        <v>522</v>
      </c>
      <c r="C49" s="97">
        <f>SUM(C50:C51)</f>
        <v>14650000</v>
      </c>
      <c r="D49" s="80" t="e">
        <f>C49/#REF!*100</f>
        <v>#REF!</v>
      </c>
      <c r="E49" s="97">
        <f>SUM(E50:E51)</f>
        <v>16650000</v>
      </c>
      <c r="F49" s="97">
        <f>SUM(F50:F51)</f>
        <v>7038681.97</v>
      </c>
      <c r="G49" s="80">
        <f t="shared" si="0"/>
        <v>42.274366186186185</v>
      </c>
      <c r="H49" s="97">
        <f>SUM(H51)</f>
        <v>0</v>
      </c>
      <c r="I49" s="97">
        <f>SUM(I51)</f>
        <v>0</v>
      </c>
      <c r="J49" s="80">
        <f t="shared" si="1"/>
        <v>7038681.97</v>
      </c>
    </row>
    <row r="50" spans="1:10" ht="12.75">
      <c r="A50" s="237">
        <v>716111</v>
      </c>
      <c r="B50" s="256" t="s">
        <v>912</v>
      </c>
      <c r="C50" s="279">
        <v>14500000</v>
      </c>
      <c r="D50" s="80" t="e">
        <f>C50/#REF!*100</f>
        <v>#REF!</v>
      </c>
      <c r="E50" s="279">
        <v>16500000</v>
      </c>
      <c r="F50" s="279">
        <v>7038681.97</v>
      </c>
      <c r="G50" s="80">
        <f t="shared" si="0"/>
        <v>42.658678606060604</v>
      </c>
      <c r="H50" s="97">
        <v>0</v>
      </c>
      <c r="I50" s="97">
        <v>0</v>
      </c>
      <c r="J50" s="80">
        <f t="shared" si="1"/>
        <v>7038681.97</v>
      </c>
    </row>
    <row r="51" spans="1:10" ht="24">
      <c r="A51" s="237">
        <v>716112</v>
      </c>
      <c r="B51" s="244" t="s">
        <v>913</v>
      </c>
      <c r="C51" s="280">
        <v>150000</v>
      </c>
      <c r="D51" s="80" t="e">
        <f>C51/#REF!*100</f>
        <v>#REF!</v>
      </c>
      <c r="E51" s="280">
        <v>150000</v>
      </c>
      <c r="F51" s="280">
        <v>0</v>
      </c>
      <c r="G51" s="80">
        <f t="shared" si="0"/>
        <v>0</v>
      </c>
      <c r="H51" s="126">
        <v>0</v>
      </c>
      <c r="I51" s="81">
        <v>0</v>
      </c>
      <c r="J51" s="80">
        <f t="shared" si="1"/>
        <v>0</v>
      </c>
    </row>
    <row r="52" spans="1:10" ht="12.75">
      <c r="A52" s="281">
        <v>7171</v>
      </c>
      <c r="B52" s="282" t="s">
        <v>1045</v>
      </c>
      <c r="C52" s="97">
        <f>C53</f>
        <v>3500000</v>
      </c>
      <c r="D52" s="80" t="e">
        <f>C52/#REF!*100</f>
        <v>#REF!</v>
      </c>
      <c r="E52" s="97">
        <f>E53</f>
        <v>0</v>
      </c>
      <c r="F52" s="97">
        <f>F53</f>
        <v>0</v>
      </c>
      <c r="G52" s="80">
        <v>0</v>
      </c>
      <c r="H52" s="126">
        <v>0</v>
      </c>
      <c r="I52" s="81">
        <v>0</v>
      </c>
      <c r="J52" s="80">
        <f t="shared" si="1"/>
        <v>0</v>
      </c>
    </row>
    <row r="53" spans="1:10" ht="12.75">
      <c r="A53" s="239">
        <v>717118</v>
      </c>
      <c r="B53" s="229" t="s">
        <v>1046</v>
      </c>
      <c r="C53" s="280">
        <v>3500000</v>
      </c>
      <c r="D53" s="80" t="e">
        <f>C53/#REF!*100</f>
        <v>#REF!</v>
      </c>
      <c r="E53" s="280">
        <v>0</v>
      </c>
      <c r="F53" s="280">
        <v>0</v>
      </c>
      <c r="G53" s="80">
        <v>0</v>
      </c>
      <c r="H53" s="126">
        <v>0</v>
      </c>
      <c r="I53" s="81">
        <v>0</v>
      </c>
      <c r="J53" s="80">
        <f t="shared" si="1"/>
        <v>0</v>
      </c>
    </row>
    <row r="54" spans="1:10" ht="12.75">
      <c r="A54" s="29">
        <v>7311</v>
      </c>
      <c r="B54" s="95" t="s">
        <v>458</v>
      </c>
      <c r="C54" s="97">
        <f>C55+C56</f>
        <v>0</v>
      </c>
      <c r="D54" s="80" t="e">
        <f>C54/#REF!*100</f>
        <v>#REF!</v>
      </c>
      <c r="E54" s="97">
        <f>E55+E56</f>
        <v>0</v>
      </c>
      <c r="F54" s="97">
        <f>F55+F56</f>
        <v>0</v>
      </c>
      <c r="G54" s="80">
        <v>0</v>
      </c>
      <c r="H54" s="97">
        <f>H55+H56</f>
        <v>0</v>
      </c>
      <c r="I54" s="97">
        <f>I55+I56</f>
        <v>0</v>
      </c>
      <c r="J54" s="80">
        <f t="shared" si="1"/>
        <v>0</v>
      </c>
    </row>
    <row r="55" spans="1:10" ht="12.75">
      <c r="A55" s="239">
        <v>713151</v>
      </c>
      <c r="B55" s="125" t="s">
        <v>457</v>
      </c>
      <c r="C55" s="280">
        <v>0</v>
      </c>
      <c r="D55" s="80" t="e">
        <f>C55/#REF!*100</f>
        <v>#REF!</v>
      </c>
      <c r="E55" s="280">
        <v>0</v>
      </c>
      <c r="F55" s="280">
        <v>0</v>
      </c>
      <c r="G55" s="80">
        <v>0</v>
      </c>
      <c r="H55" s="128">
        <v>0</v>
      </c>
      <c r="I55" s="97">
        <v>0</v>
      </c>
      <c r="J55" s="80">
        <f t="shared" si="1"/>
        <v>0</v>
      </c>
    </row>
    <row r="56" spans="1:10" ht="13.5" thickBot="1">
      <c r="A56" s="94"/>
      <c r="B56" s="125" t="s">
        <v>473</v>
      </c>
      <c r="C56" s="79">
        <v>0</v>
      </c>
      <c r="D56" s="80" t="e">
        <f>C56/#REF!*100</f>
        <v>#REF!</v>
      </c>
      <c r="E56" s="79">
        <v>0</v>
      </c>
      <c r="F56" s="79">
        <v>0</v>
      </c>
      <c r="G56" s="80">
        <v>0</v>
      </c>
      <c r="H56" s="128">
        <v>0</v>
      </c>
      <c r="I56" s="81">
        <v>0</v>
      </c>
      <c r="J56" s="80">
        <f t="shared" si="1"/>
        <v>0</v>
      </c>
    </row>
    <row r="57" spans="1:10" ht="13.5" hidden="1" thickBot="1">
      <c r="A57" s="50">
        <v>7312</v>
      </c>
      <c r="B57" s="71" t="s">
        <v>247</v>
      </c>
      <c r="C57" s="79"/>
      <c r="D57" s="80" t="e">
        <f>C57/#REF!*100</f>
        <v>#REF!</v>
      </c>
      <c r="E57" s="79"/>
      <c r="F57" s="79"/>
      <c r="G57" s="80" t="e">
        <f t="shared" si="0"/>
        <v>#DIV/0!</v>
      </c>
      <c r="H57" s="127">
        <f>H58</f>
        <v>0</v>
      </c>
      <c r="I57" s="97">
        <f>I58</f>
        <v>0</v>
      </c>
      <c r="J57" s="80">
        <f t="shared" si="1"/>
        <v>0</v>
      </c>
    </row>
    <row r="58" spans="1:10" ht="13.5" hidden="1" thickBot="1">
      <c r="A58" s="26"/>
      <c r="B58" s="70" t="s">
        <v>251</v>
      </c>
      <c r="C58" s="79"/>
      <c r="D58" s="80" t="e">
        <f>C58/#REF!*100</f>
        <v>#REF!</v>
      </c>
      <c r="E58" s="79"/>
      <c r="F58" s="79"/>
      <c r="G58" s="80" t="e">
        <f t="shared" si="0"/>
        <v>#DIV/0!</v>
      </c>
      <c r="H58" s="128">
        <v>0</v>
      </c>
      <c r="I58" s="96">
        <v>0</v>
      </c>
      <c r="J58" s="80">
        <f t="shared" si="1"/>
        <v>0</v>
      </c>
    </row>
    <row r="59" spans="1:10" ht="13.5" thickBot="1">
      <c r="A59" s="26">
        <v>732</v>
      </c>
      <c r="B59" s="232" t="s">
        <v>1169</v>
      </c>
      <c r="C59" s="97">
        <f>C60+C61</f>
        <v>0</v>
      </c>
      <c r="D59" s="80" t="e">
        <f>C59/#REF!*100</f>
        <v>#REF!</v>
      </c>
      <c r="E59" s="97">
        <f>E60+E61</f>
        <v>0</v>
      </c>
      <c r="F59" s="97">
        <f>F60+F61</f>
        <v>0</v>
      </c>
      <c r="G59" s="80">
        <v>0</v>
      </c>
      <c r="H59" s="128">
        <f>SUM(H60)</f>
        <v>0</v>
      </c>
      <c r="I59" s="234">
        <f>SUM(I60:I61)</f>
        <v>623329</v>
      </c>
      <c r="J59" s="80">
        <f t="shared" si="1"/>
        <v>623329</v>
      </c>
    </row>
    <row r="60" spans="1:10" ht="13.5" thickBot="1">
      <c r="A60" s="240">
        <v>732151</v>
      </c>
      <c r="B60" s="70" t="s">
        <v>724</v>
      </c>
      <c r="C60" s="314"/>
      <c r="D60" s="80" t="e">
        <f>C60/#REF!*100</f>
        <v>#REF!</v>
      </c>
      <c r="E60" s="79">
        <v>0</v>
      </c>
      <c r="F60" s="352">
        <v>0</v>
      </c>
      <c r="G60" s="80">
        <v>0</v>
      </c>
      <c r="H60" s="128">
        <v>0</v>
      </c>
      <c r="I60" s="96">
        <v>623329</v>
      </c>
      <c r="J60" s="80">
        <f t="shared" si="1"/>
        <v>623329</v>
      </c>
    </row>
    <row r="61" spans="1:10" ht="13.5" thickBot="1">
      <c r="A61" s="240">
        <v>732251</v>
      </c>
      <c r="B61" s="70" t="s">
        <v>247</v>
      </c>
      <c r="C61" s="314"/>
      <c r="D61" s="80" t="e">
        <f>C61/#REF!*100</f>
        <v>#REF!</v>
      </c>
      <c r="E61" s="79">
        <v>0</v>
      </c>
      <c r="F61" s="79">
        <v>0</v>
      </c>
      <c r="G61" s="80">
        <v>0</v>
      </c>
      <c r="H61" s="128">
        <v>0</v>
      </c>
      <c r="I61" s="96">
        <v>0</v>
      </c>
      <c r="J61" s="80">
        <f t="shared" si="1"/>
        <v>0</v>
      </c>
    </row>
    <row r="62" spans="1:10" ht="12.75">
      <c r="A62" s="26">
        <v>733</v>
      </c>
      <c r="B62" s="72" t="s">
        <v>590</v>
      </c>
      <c r="C62" s="268">
        <f>C63+C64+C68</f>
        <v>167676775</v>
      </c>
      <c r="D62" s="80" t="e">
        <f>C62/#REF!*100</f>
        <v>#REF!</v>
      </c>
      <c r="E62" s="268">
        <f>E63+E64+E68</f>
        <v>161676775</v>
      </c>
      <c r="F62" s="268">
        <f>F63+F64+F68</f>
        <v>77994777</v>
      </c>
      <c r="G62" s="80">
        <f t="shared" si="0"/>
        <v>48.241175641956</v>
      </c>
      <c r="H62" s="268">
        <f>H63+H64+H68</f>
        <v>0</v>
      </c>
      <c r="I62" s="268">
        <f>I63+I64+I68</f>
        <v>7303712</v>
      </c>
      <c r="J62" s="80">
        <f t="shared" si="1"/>
        <v>85298489</v>
      </c>
    </row>
    <row r="63" spans="1:10" ht="12.75">
      <c r="A63" s="27">
        <v>733151</v>
      </c>
      <c r="B63" s="73" t="s">
        <v>591</v>
      </c>
      <c r="C63" s="81">
        <v>154676775</v>
      </c>
      <c r="D63" s="80" t="e">
        <f>C63/#REF!*100</f>
        <v>#REF!</v>
      </c>
      <c r="E63" s="81">
        <v>154676775</v>
      </c>
      <c r="F63" s="81">
        <v>77328390</v>
      </c>
      <c r="G63" s="80">
        <f t="shared" si="0"/>
        <v>49.99353652156246</v>
      </c>
      <c r="H63" s="126">
        <v>0</v>
      </c>
      <c r="I63" s="81">
        <v>0</v>
      </c>
      <c r="J63" s="80">
        <f t="shared" si="1"/>
        <v>77328390</v>
      </c>
    </row>
    <row r="64" spans="1:10" ht="12.75">
      <c r="A64" s="241">
        <v>733154</v>
      </c>
      <c r="B64" s="138" t="s">
        <v>564</v>
      </c>
      <c r="C64" s="81">
        <v>13000000</v>
      </c>
      <c r="D64" s="80" t="e">
        <f>C64/#REF!*100</f>
        <v>#REF!</v>
      </c>
      <c r="E64" s="81">
        <v>7000000</v>
      </c>
      <c r="F64" s="349">
        <v>666387</v>
      </c>
      <c r="G64" s="80">
        <f t="shared" si="0"/>
        <v>9.519814285714286</v>
      </c>
      <c r="H64" s="126">
        <v>0</v>
      </c>
      <c r="I64" s="81">
        <v>7303712</v>
      </c>
      <c r="J64" s="80">
        <f t="shared" si="1"/>
        <v>7970099</v>
      </c>
    </row>
    <row r="65" spans="1:10" ht="12.75" hidden="1">
      <c r="A65" s="137"/>
      <c r="B65" s="138" t="s">
        <v>472</v>
      </c>
      <c r="C65" s="79"/>
      <c r="D65" s="80" t="e">
        <f>C65/#REF!*100</f>
        <v>#REF!</v>
      </c>
      <c r="E65" s="79"/>
      <c r="F65" s="79"/>
      <c r="G65" s="80" t="e">
        <f t="shared" si="0"/>
        <v>#DIV/0!</v>
      </c>
      <c r="H65" s="126"/>
      <c r="I65" s="81"/>
      <c r="J65" s="80">
        <f t="shared" si="1"/>
        <v>0</v>
      </c>
    </row>
    <row r="66" spans="1:10" ht="12.75" hidden="1">
      <c r="A66" s="85">
        <v>7332</v>
      </c>
      <c r="B66" s="139" t="s">
        <v>536</v>
      </c>
      <c r="C66" s="79"/>
      <c r="D66" s="80" t="e">
        <f>C66/#REF!*100</f>
        <v>#REF!</v>
      </c>
      <c r="E66" s="79"/>
      <c r="F66" s="79"/>
      <c r="G66" s="80" t="e">
        <f t="shared" si="0"/>
        <v>#DIV/0!</v>
      </c>
      <c r="H66" s="127">
        <f>H67</f>
        <v>0</v>
      </c>
      <c r="I66" s="97">
        <f>I67</f>
        <v>0</v>
      </c>
      <c r="J66" s="80">
        <f t="shared" si="1"/>
        <v>0</v>
      </c>
    </row>
    <row r="67" spans="1:10" ht="12.75" hidden="1">
      <c r="A67" s="85"/>
      <c r="B67" s="140" t="s">
        <v>536</v>
      </c>
      <c r="C67" s="79"/>
      <c r="D67" s="80" t="e">
        <f>C67/#REF!*100</f>
        <v>#REF!</v>
      </c>
      <c r="E67" s="79"/>
      <c r="F67" s="79"/>
      <c r="G67" s="80" t="e">
        <f t="shared" si="0"/>
        <v>#DIV/0!</v>
      </c>
      <c r="H67" s="129"/>
      <c r="I67" s="105"/>
      <c r="J67" s="80">
        <f t="shared" si="1"/>
        <v>0</v>
      </c>
    </row>
    <row r="68" spans="1:10" ht="12.75">
      <c r="A68" s="243">
        <v>733251</v>
      </c>
      <c r="B68" s="140" t="s">
        <v>1159</v>
      </c>
      <c r="C68" s="79">
        <v>0</v>
      </c>
      <c r="D68" s="80"/>
      <c r="E68" s="79">
        <v>0</v>
      </c>
      <c r="F68" s="79">
        <v>0</v>
      </c>
      <c r="G68" s="80">
        <v>0</v>
      </c>
      <c r="H68" s="129">
        <v>0</v>
      </c>
      <c r="I68" s="105">
        <v>0</v>
      </c>
      <c r="J68" s="80">
        <f t="shared" si="1"/>
        <v>0</v>
      </c>
    </row>
    <row r="69" spans="1:10" ht="12.75">
      <c r="A69" s="85">
        <v>7411</v>
      </c>
      <c r="B69" s="139" t="s">
        <v>159</v>
      </c>
      <c r="C69" s="79"/>
      <c r="D69" s="80" t="e">
        <f>C69/#REF!*100</f>
        <v>#REF!</v>
      </c>
      <c r="E69" s="79">
        <v>0</v>
      </c>
      <c r="F69" s="79">
        <v>0</v>
      </c>
      <c r="G69" s="80">
        <v>0</v>
      </c>
      <c r="H69" s="127">
        <f>H70</f>
        <v>0</v>
      </c>
      <c r="I69" s="97">
        <f>I70</f>
        <v>0</v>
      </c>
      <c r="J69" s="80">
        <f t="shared" si="1"/>
        <v>0</v>
      </c>
    </row>
    <row r="70" spans="1:10" ht="12.75">
      <c r="A70" s="29"/>
      <c r="B70" s="64" t="s">
        <v>160</v>
      </c>
      <c r="C70" s="79"/>
      <c r="D70" s="80" t="e">
        <f>C70/#REF!*100</f>
        <v>#REF!</v>
      </c>
      <c r="E70" s="79">
        <v>0</v>
      </c>
      <c r="F70" s="79">
        <v>0</v>
      </c>
      <c r="G70" s="80">
        <v>0</v>
      </c>
      <c r="H70" s="126">
        <v>0</v>
      </c>
      <c r="I70" s="81">
        <v>0</v>
      </c>
      <c r="J70" s="80">
        <f t="shared" si="1"/>
        <v>0</v>
      </c>
    </row>
    <row r="71" spans="1:10" ht="12.75">
      <c r="A71" s="29">
        <v>7414</v>
      </c>
      <c r="B71" s="246" t="s">
        <v>808</v>
      </c>
      <c r="C71" s="97">
        <f>C72</f>
        <v>1177899</v>
      </c>
      <c r="D71" s="80" t="e">
        <f>C71/#REF!*100</f>
        <v>#REF!</v>
      </c>
      <c r="E71" s="97">
        <f>E72</f>
        <v>500000</v>
      </c>
      <c r="F71" s="97">
        <f>F72</f>
        <v>0</v>
      </c>
      <c r="G71" s="80">
        <f t="shared" si="0"/>
        <v>0</v>
      </c>
      <c r="H71" s="126">
        <v>0</v>
      </c>
      <c r="I71" s="97">
        <f>I72</f>
        <v>22050</v>
      </c>
      <c r="J71" s="80">
        <f t="shared" si="1"/>
        <v>22050</v>
      </c>
    </row>
    <row r="72" spans="1:10" ht="24">
      <c r="A72" s="242">
        <v>714414</v>
      </c>
      <c r="B72" s="247" t="s">
        <v>809</v>
      </c>
      <c r="C72" s="238">
        <v>1177899</v>
      </c>
      <c r="D72" s="80" t="e">
        <f>C72/#REF!*100</f>
        <v>#REF!</v>
      </c>
      <c r="E72" s="238">
        <v>500000</v>
      </c>
      <c r="F72" s="238">
        <v>0</v>
      </c>
      <c r="G72" s="80">
        <f aca="true" t="shared" si="2" ref="G72:G137">F72/E72*100</f>
        <v>0</v>
      </c>
      <c r="H72" s="126">
        <v>0</v>
      </c>
      <c r="I72" s="81">
        <v>22050</v>
      </c>
      <c r="J72" s="80">
        <f aca="true" t="shared" si="3" ref="J72:J136">F72+H72+I72</f>
        <v>22050</v>
      </c>
    </row>
    <row r="73" spans="1:10" ht="12.75">
      <c r="A73" s="28">
        <v>7415</v>
      </c>
      <c r="B73" s="74" t="s">
        <v>161</v>
      </c>
      <c r="C73" s="97">
        <f>SUM(C74:C88)</f>
        <v>9000000</v>
      </c>
      <c r="D73" s="80" t="e">
        <f>C73/#REF!*100</f>
        <v>#REF!</v>
      </c>
      <c r="E73" s="97">
        <f>SUM(E74:E88)</f>
        <v>11600000</v>
      </c>
      <c r="F73" s="97">
        <f>SUM(F74:F88)</f>
        <v>2418054.73</v>
      </c>
      <c r="G73" s="80">
        <f t="shared" si="2"/>
        <v>20.845299396551724</v>
      </c>
      <c r="H73" s="127">
        <f>SUM(H80:H87)</f>
        <v>0</v>
      </c>
      <c r="I73" s="97">
        <f>SUM(I80:I87)</f>
        <v>0</v>
      </c>
      <c r="J73" s="80">
        <f t="shared" si="3"/>
        <v>2418054.73</v>
      </c>
    </row>
    <row r="74" spans="1:10" ht="12.75">
      <c r="A74" s="242">
        <v>741511</v>
      </c>
      <c r="B74" s="223" t="s">
        <v>632</v>
      </c>
      <c r="C74" s="238">
        <v>2500000</v>
      </c>
      <c r="D74" s="80" t="e">
        <f>C74/#REF!*100</f>
        <v>#REF!</v>
      </c>
      <c r="E74" s="238">
        <v>3000000</v>
      </c>
      <c r="F74" s="238">
        <v>825479.63</v>
      </c>
      <c r="G74" s="80">
        <f t="shared" si="2"/>
        <v>27.515987666666668</v>
      </c>
      <c r="H74" s="127">
        <v>0</v>
      </c>
      <c r="I74" s="127">
        <v>0</v>
      </c>
      <c r="J74" s="80">
        <f t="shared" si="3"/>
        <v>825479.63</v>
      </c>
    </row>
    <row r="75" spans="1:10" ht="12.75">
      <c r="A75" s="237">
        <v>741522</v>
      </c>
      <c r="B75" s="66" t="s">
        <v>240</v>
      </c>
      <c r="C75" s="238">
        <v>400000</v>
      </c>
      <c r="D75" s="80" t="e">
        <f>C75/#REF!*100</f>
        <v>#REF!</v>
      </c>
      <c r="E75" s="238">
        <v>400000</v>
      </c>
      <c r="F75" s="238">
        <v>158840.57</v>
      </c>
      <c r="G75" s="80">
        <f t="shared" si="2"/>
        <v>39.7101425</v>
      </c>
      <c r="H75" s="127">
        <v>0</v>
      </c>
      <c r="I75" s="127">
        <v>0</v>
      </c>
      <c r="J75" s="80">
        <f t="shared" si="3"/>
        <v>158840.57</v>
      </c>
    </row>
    <row r="76" spans="1:10" ht="12.75">
      <c r="A76" s="237">
        <v>741526</v>
      </c>
      <c r="B76" s="66" t="s">
        <v>504</v>
      </c>
      <c r="C76" s="238">
        <v>300000</v>
      </c>
      <c r="D76" s="80" t="e">
        <f>C76/#REF!*100</f>
        <v>#REF!</v>
      </c>
      <c r="E76" s="238">
        <v>300000</v>
      </c>
      <c r="F76" s="238">
        <v>0</v>
      </c>
      <c r="G76" s="80">
        <f t="shared" si="2"/>
        <v>0</v>
      </c>
      <c r="H76" s="127">
        <v>0</v>
      </c>
      <c r="I76" s="127">
        <v>0</v>
      </c>
      <c r="J76" s="80">
        <f t="shared" si="3"/>
        <v>0</v>
      </c>
    </row>
    <row r="77" spans="1:10" ht="12.75">
      <c r="A77" s="237">
        <v>741531</v>
      </c>
      <c r="B77" s="66" t="s">
        <v>242</v>
      </c>
      <c r="C77" s="238">
        <v>600000</v>
      </c>
      <c r="D77" s="80" t="e">
        <f>C77/#REF!*100</f>
        <v>#REF!</v>
      </c>
      <c r="E77" s="238">
        <v>600000</v>
      </c>
      <c r="F77" s="238">
        <v>98289.47</v>
      </c>
      <c r="G77" s="80">
        <f t="shared" si="2"/>
        <v>16.381578333333334</v>
      </c>
      <c r="H77" s="127">
        <v>0</v>
      </c>
      <c r="I77" s="127">
        <v>0</v>
      </c>
      <c r="J77" s="80">
        <f t="shared" si="3"/>
        <v>98289.47</v>
      </c>
    </row>
    <row r="78" spans="1:10" ht="36">
      <c r="A78" s="237">
        <v>741532</v>
      </c>
      <c r="B78" s="68" t="s">
        <v>579</v>
      </c>
      <c r="C78" s="238">
        <v>500000</v>
      </c>
      <c r="D78" s="80" t="e">
        <f>C78/#REF!*100</f>
        <v>#REF!</v>
      </c>
      <c r="E78" s="238">
        <v>500000</v>
      </c>
      <c r="F78" s="238">
        <v>172662.9</v>
      </c>
      <c r="G78" s="80">
        <f t="shared" si="2"/>
        <v>34.53258</v>
      </c>
      <c r="H78" s="127">
        <v>0</v>
      </c>
      <c r="I78" s="127">
        <v>0</v>
      </c>
      <c r="J78" s="80">
        <f t="shared" si="3"/>
        <v>172662.9</v>
      </c>
    </row>
    <row r="79" spans="1:10" ht="36">
      <c r="A79" s="242">
        <v>741533</v>
      </c>
      <c r="B79" s="68" t="s">
        <v>1086</v>
      </c>
      <c r="C79" s="238">
        <v>50000</v>
      </c>
      <c r="D79" s="80" t="e">
        <f>C79/#REF!*100</f>
        <v>#REF!</v>
      </c>
      <c r="E79" s="238">
        <v>50000</v>
      </c>
      <c r="F79" s="238">
        <v>0</v>
      </c>
      <c r="G79" s="80">
        <f t="shared" si="2"/>
        <v>0</v>
      </c>
      <c r="H79" s="127">
        <v>0</v>
      </c>
      <c r="I79" s="127">
        <v>0</v>
      </c>
      <c r="J79" s="80">
        <f t="shared" si="3"/>
        <v>0</v>
      </c>
    </row>
    <row r="80" spans="1:10" ht="12.75">
      <c r="A80" s="242">
        <v>741534</v>
      </c>
      <c r="B80" s="66" t="s">
        <v>626</v>
      </c>
      <c r="C80" s="238">
        <v>2500000</v>
      </c>
      <c r="D80" s="80" t="e">
        <f>C80/#REF!*100</f>
        <v>#REF!</v>
      </c>
      <c r="E80" s="238">
        <v>1500000</v>
      </c>
      <c r="F80" s="238">
        <v>256478.85</v>
      </c>
      <c r="G80" s="80">
        <f t="shared" si="2"/>
        <v>17.098589999999998</v>
      </c>
      <c r="H80" s="126">
        <v>0</v>
      </c>
      <c r="I80" s="126">
        <v>0</v>
      </c>
      <c r="J80" s="80">
        <f t="shared" si="3"/>
        <v>256478.85</v>
      </c>
    </row>
    <row r="81" spans="1:10" ht="12.75">
      <c r="A81" s="237">
        <v>741535</v>
      </c>
      <c r="B81" s="66" t="s">
        <v>241</v>
      </c>
      <c r="C81" s="238">
        <v>50000</v>
      </c>
      <c r="D81" s="80" t="e">
        <f>C81/#REF!*100</f>
        <v>#REF!</v>
      </c>
      <c r="E81" s="238">
        <v>50000</v>
      </c>
      <c r="F81" s="238">
        <v>0</v>
      </c>
      <c r="G81" s="80">
        <f t="shared" si="2"/>
        <v>0</v>
      </c>
      <c r="H81" s="126">
        <v>0</v>
      </c>
      <c r="I81" s="126">
        <v>0</v>
      </c>
      <c r="J81" s="80">
        <f t="shared" si="3"/>
        <v>0</v>
      </c>
    </row>
    <row r="82" spans="1:10" ht="12.75">
      <c r="A82" s="242">
        <v>741538</v>
      </c>
      <c r="B82" s="66" t="s">
        <v>696</v>
      </c>
      <c r="C82" s="238">
        <v>2000000</v>
      </c>
      <c r="D82" s="80" t="e">
        <f>C82/#REF!*100</f>
        <v>#REF!</v>
      </c>
      <c r="E82" s="238">
        <v>5000000</v>
      </c>
      <c r="F82" s="238">
        <v>866740.86</v>
      </c>
      <c r="G82" s="80">
        <f t="shared" si="2"/>
        <v>17.3348172</v>
      </c>
      <c r="H82" s="126">
        <v>0</v>
      </c>
      <c r="I82" s="126">
        <v>0</v>
      </c>
      <c r="J82" s="80">
        <f t="shared" si="3"/>
        <v>866740.86</v>
      </c>
    </row>
    <row r="83" spans="1:10" ht="12.75" hidden="1">
      <c r="A83" s="237"/>
      <c r="B83" s="66"/>
      <c r="C83" s="79"/>
      <c r="D83" s="80" t="e">
        <f>C83/#REF!*100</f>
        <v>#REF!</v>
      </c>
      <c r="E83" s="302"/>
      <c r="F83" s="302"/>
      <c r="G83" s="80" t="e">
        <f t="shared" si="2"/>
        <v>#DIV/0!</v>
      </c>
      <c r="H83" s="126">
        <v>0</v>
      </c>
      <c r="I83" s="126">
        <v>0</v>
      </c>
      <c r="J83" s="80">
        <f t="shared" si="3"/>
        <v>0</v>
      </c>
    </row>
    <row r="84" spans="1:10" ht="12.75" hidden="1">
      <c r="A84" s="237"/>
      <c r="B84" s="66"/>
      <c r="C84" s="79"/>
      <c r="D84" s="80" t="e">
        <f>C84/#REF!*100</f>
        <v>#REF!</v>
      </c>
      <c r="E84" s="302"/>
      <c r="F84" s="302"/>
      <c r="G84" s="80" t="e">
        <f t="shared" si="2"/>
        <v>#DIV/0!</v>
      </c>
      <c r="H84" s="126">
        <v>0</v>
      </c>
      <c r="I84" s="126">
        <v>0</v>
      </c>
      <c r="J84" s="80">
        <f t="shared" si="3"/>
        <v>0</v>
      </c>
    </row>
    <row r="85" spans="1:10" ht="12.75" hidden="1">
      <c r="A85" s="237"/>
      <c r="B85" s="68"/>
      <c r="C85" s="79"/>
      <c r="D85" s="80" t="e">
        <f>C85/#REF!*100</f>
        <v>#REF!</v>
      </c>
      <c r="E85" s="302"/>
      <c r="F85" s="302"/>
      <c r="G85" s="80" t="e">
        <f t="shared" si="2"/>
        <v>#DIV/0!</v>
      </c>
      <c r="H85" s="126">
        <v>0</v>
      </c>
      <c r="I85" s="126">
        <v>0</v>
      </c>
      <c r="J85" s="80">
        <f t="shared" si="3"/>
        <v>0</v>
      </c>
    </row>
    <row r="86" spans="1:10" ht="12.75" hidden="1">
      <c r="A86" s="237"/>
      <c r="B86" s="66"/>
      <c r="C86" s="79"/>
      <c r="D86" s="80" t="e">
        <f>C86/#REF!*100</f>
        <v>#REF!</v>
      </c>
      <c r="E86" s="302"/>
      <c r="F86" s="302"/>
      <c r="G86" s="80" t="e">
        <f t="shared" si="2"/>
        <v>#DIV/0!</v>
      </c>
      <c r="H86" s="126">
        <v>0</v>
      </c>
      <c r="I86" s="126">
        <v>0</v>
      </c>
      <c r="J86" s="80">
        <f t="shared" si="3"/>
        <v>0</v>
      </c>
    </row>
    <row r="87" spans="1:10" ht="12.75" hidden="1">
      <c r="A87" s="237"/>
      <c r="B87" s="66"/>
      <c r="C87" s="79"/>
      <c r="D87" s="80" t="e">
        <f>C87/#REF!*100</f>
        <v>#REF!</v>
      </c>
      <c r="E87" s="302"/>
      <c r="F87" s="302"/>
      <c r="G87" s="80" t="e">
        <f t="shared" si="2"/>
        <v>#DIV/0!</v>
      </c>
      <c r="H87" s="126">
        <v>0</v>
      </c>
      <c r="I87" s="126">
        <v>0</v>
      </c>
      <c r="J87" s="80">
        <f t="shared" si="3"/>
        <v>0</v>
      </c>
    </row>
    <row r="88" spans="1:10" ht="12.75">
      <c r="A88" s="237">
        <v>741596</v>
      </c>
      <c r="B88" s="66" t="s">
        <v>1114</v>
      </c>
      <c r="C88" s="238">
        <v>100000</v>
      </c>
      <c r="D88" s="80"/>
      <c r="E88" s="238">
        <v>200000</v>
      </c>
      <c r="F88" s="238">
        <v>39562.45</v>
      </c>
      <c r="G88" s="80">
        <f t="shared" si="2"/>
        <v>19.781225</v>
      </c>
      <c r="H88" s="126"/>
      <c r="I88" s="126"/>
      <c r="J88" s="80">
        <f t="shared" si="3"/>
        <v>39562.45</v>
      </c>
    </row>
    <row r="89" spans="1:10" ht="12.75">
      <c r="A89" s="28">
        <v>7421</v>
      </c>
      <c r="B89" s="65" t="s">
        <v>162</v>
      </c>
      <c r="C89" s="79">
        <f>SUM(C90:C98)</f>
        <v>21400000</v>
      </c>
      <c r="D89" s="80" t="e">
        <f>C89/#REF!*100</f>
        <v>#REF!</v>
      </c>
      <c r="E89" s="79">
        <f>SUM(E90:E98)</f>
        <v>21400000</v>
      </c>
      <c r="F89" s="79">
        <f>SUM(F90:F98)</f>
        <v>4062408.67</v>
      </c>
      <c r="G89" s="80">
        <f t="shared" si="2"/>
        <v>18.98321808411215</v>
      </c>
      <c r="H89" s="130">
        <f>SUM(H92:H92)</f>
        <v>0</v>
      </c>
      <c r="I89" s="79">
        <f>SUM(I92:I92)</f>
        <v>0</v>
      </c>
      <c r="J89" s="80">
        <f t="shared" si="3"/>
        <v>4062408.67</v>
      </c>
    </row>
    <row r="90" spans="1:10" ht="24">
      <c r="A90" s="262">
        <v>742126</v>
      </c>
      <c r="B90" s="263" t="s">
        <v>944</v>
      </c>
      <c r="C90" s="238">
        <v>100000</v>
      </c>
      <c r="D90" s="80" t="e">
        <f>C90/#REF!*100</f>
        <v>#REF!</v>
      </c>
      <c r="E90" s="238">
        <v>100000</v>
      </c>
      <c r="F90" s="238">
        <v>0</v>
      </c>
      <c r="G90" s="80">
        <f t="shared" si="2"/>
        <v>0</v>
      </c>
      <c r="H90" s="130"/>
      <c r="I90" s="130"/>
      <c r="J90" s="80">
        <f t="shared" si="3"/>
        <v>0</v>
      </c>
    </row>
    <row r="91" spans="1:10" ht="12.75">
      <c r="A91" s="237">
        <v>742151</v>
      </c>
      <c r="B91" s="64" t="s">
        <v>537</v>
      </c>
      <c r="C91" s="238">
        <v>600000</v>
      </c>
      <c r="D91" s="80" t="e">
        <f>C91/#REF!*100</f>
        <v>#REF!</v>
      </c>
      <c r="E91" s="238">
        <v>600000</v>
      </c>
      <c r="F91" s="238">
        <v>38896</v>
      </c>
      <c r="G91" s="80">
        <f t="shared" si="2"/>
        <v>6.482666666666667</v>
      </c>
      <c r="H91" s="130"/>
      <c r="I91" s="130"/>
      <c r="J91" s="80">
        <f t="shared" si="3"/>
        <v>38896</v>
      </c>
    </row>
    <row r="92" spans="1:10" ht="12.75">
      <c r="A92" s="237">
        <v>742152</v>
      </c>
      <c r="B92" s="64" t="s">
        <v>163</v>
      </c>
      <c r="C92" s="238">
        <v>3000000</v>
      </c>
      <c r="D92" s="80" t="e">
        <f>C92/#REF!*100</f>
        <v>#REF!</v>
      </c>
      <c r="E92" s="238">
        <v>3000000</v>
      </c>
      <c r="F92" s="238">
        <v>1669577.56</v>
      </c>
      <c r="G92" s="80">
        <f t="shared" si="2"/>
        <v>55.652585333333334</v>
      </c>
      <c r="H92" s="126">
        <v>0</v>
      </c>
      <c r="I92" s="126">
        <v>0</v>
      </c>
      <c r="J92" s="80">
        <f t="shared" si="3"/>
        <v>1669577.56</v>
      </c>
    </row>
    <row r="93" spans="1:10" ht="12.75" hidden="1">
      <c r="A93" s="28"/>
      <c r="B93" s="64" t="s">
        <v>505</v>
      </c>
      <c r="C93" s="238"/>
      <c r="D93" s="80" t="e">
        <f>C93/#REF!*100</f>
        <v>#REF!</v>
      </c>
      <c r="E93" s="238"/>
      <c r="F93" s="238"/>
      <c r="G93" s="80" t="e">
        <f t="shared" si="2"/>
        <v>#DIV/0!</v>
      </c>
      <c r="H93" s="126">
        <v>0</v>
      </c>
      <c r="I93" s="126">
        <v>0</v>
      </c>
      <c r="J93" s="80">
        <f t="shared" si="3"/>
        <v>0</v>
      </c>
    </row>
    <row r="94" spans="1:10" ht="12.75" hidden="1">
      <c r="A94" s="28"/>
      <c r="B94" s="64"/>
      <c r="C94" s="238"/>
      <c r="D94" s="80" t="e">
        <f>C94/#REF!*100</f>
        <v>#REF!</v>
      </c>
      <c r="E94" s="238"/>
      <c r="F94" s="238"/>
      <c r="G94" s="80" t="e">
        <f t="shared" si="2"/>
        <v>#DIV/0!</v>
      </c>
      <c r="H94" s="126">
        <v>0</v>
      </c>
      <c r="I94" s="126">
        <v>0</v>
      </c>
      <c r="J94" s="80">
        <f t="shared" si="3"/>
        <v>0</v>
      </c>
    </row>
    <row r="95" spans="1:10" ht="24">
      <c r="A95" s="237">
        <v>742153</v>
      </c>
      <c r="B95" s="244" t="s">
        <v>1047</v>
      </c>
      <c r="C95" s="238">
        <v>100000</v>
      </c>
      <c r="D95" s="80" t="e">
        <f>C95/#REF!*100</f>
        <v>#REF!</v>
      </c>
      <c r="E95" s="238">
        <v>100000</v>
      </c>
      <c r="F95" s="238">
        <v>0</v>
      </c>
      <c r="G95" s="80">
        <f t="shared" si="2"/>
        <v>0</v>
      </c>
      <c r="H95" s="126">
        <v>0</v>
      </c>
      <c r="I95" s="126">
        <v>0</v>
      </c>
      <c r="J95" s="80">
        <f t="shared" si="3"/>
        <v>0</v>
      </c>
    </row>
    <row r="96" spans="1:10" ht="24">
      <c r="A96" s="237">
        <v>742154</v>
      </c>
      <c r="B96" s="244" t="s">
        <v>945</v>
      </c>
      <c r="C96" s="238">
        <v>100000</v>
      </c>
      <c r="D96" s="80" t="e">
        <f>C96/#REF!*100</f>
        <v>#REF!</v>
      </c>
      <c r="E96" s="238">
        <v>100000</v>
      </c>
      <c r="F96" s="238">
        <v>0</v>
      </c>
      <c r="G96" s="80">
        <f t="shared" si="2"/>
        <v>0</v>
      </c>
      <c r="H96" s="126"/>
      <c r="I96" s="126"/>
      <c r="J96" s="80">
        <f t="shared" si="3"/>
        <v>0</v>
      </c>
    </row>
    <row r="97" spans="1:10" ht="36">
      <c r="A97" s="237">
        <v>742155</v>
      </c>
      <c r="B97" s="244" t="s">
        <v>1115</v>
      </c>
      <c r="C97" s="238">
        <v>10500000</v>
      </c>
      <c r="D97" s="80">
        <v>0</v>
      </c>
      <c r="E97" s="238">
        <v>10500000</v>
      </c>
      <c r="F97" s="238">
        <v>10</v>
      </c>
      <c r="G97" s="80">
        <f t="shared" si="2"/>
        <v>9.523809523809524E-05</v>
      </c>
      <c r="H97" s="126">
        <v>0</v>
      </c>
      <c r="I97" s="126">
        <v>0</v>
      </c>
      <c r="J97" s="80">
        <f t="shared" si="3"/>
        <v>10</v>
      </c>
    </row>
    <row r="98" spans="1:10" ht="24">
      <c r="A98" s="237">
        <v>742156</v>
      </c>
      <c r="B98" s="244" t="s">
        <v>701</v>
      </c>
      <c r="C98" s="238">
        <v>7000000</v>
      </c>
      <c r="D98" s="80" t="e">
        <f>C98/#REF!*100</f>
        <v>#REF!</v>
      </c>
      <c r="E98" s="238">
        <v>7000000</v>
      </c>
      <c r="F98" s="238">
        <v>2353925.11</v>
      </c>
      <c r="G98" s="80">
        <f t="shared" si="2"/>
        <v>33.62750157142857</v>
      </c>
      <c r="H98" s="126">
        <v>0</v>
      </c>
      <c r="I98" s="126">
        <v>0</v>
      </c>
      <c r="J98" s="80">
        <f t="shared" si="3"/>
        <v>2353925.11</v>
      </c>
    </row>
    <row r="99" spans="1:10" ht="12.75">
      <c r="A99" s="28">
        <v>7422</v>
      </c>
      <c r="B99" s="75" t="s">
        <v>243</v>
      </c>
      <c r="C99" s="97">
        <f>C101+C100+C102</f>
        <v>4850000</v>
      </c>
      <c r="D99" s="80" t="e">
        <f>C99/#REF!*100</f>
        <v>#REF!</v>
      </c>
      <c r="E99" s="97">
        <f>E101+E100+E102</f>
        <v>3300000</v>
      </c>
      <c r="F99" s="97">
        <f>F101+F100+F102</f>
        <v>935943.54</v>
      </c>
      <c r="G99" s="80">
        <f t="shared" si="2"/>
        <v>28.361925454545457</v>
      </c>
      <c r="H99" s="127">
        <f>H101+H100</f>
        <v>0</v>
      </c>
      <c r="I99" s="97">
        <f>I101+I100</f>
        <v>0</v>
      </c>
      <c r="J99" s="80">
        <f t="shared" si="3"/>
        <v>935943.54</v>
      </c>
    </row>
    <row r="100" spans="1:10" ht="12.75">
      <c r="A100" s="237">
        <v>742251</v>
      </c>
      <c r="B100" s="64" t="s">
        <v>244</v>
      </c>
      <c r="C100" s="238">
        <v>1800000</v>
      </c>
      <c r="D100" s="80" t="e">
        <f>C100/#REF!*100</f>
        <v>#REF!</v>
      </c>
      <c r="E100" s="238">
        <v>1600000</v>
      </c>
      <c r="F100" s="238">
        <v>476570</v>
      </c>
      <c r="G100" s="80">
        <f t="shared" si="2"/>
        <v>29.785625</v>
      </c>
      <c r="H100" s="126">
        <v>0</v>
      </c>
      <c r="I100" s="126">
        <v>0</v>
      </c>
      <c r="J100" s="80">
        <f t="shared" si="3"/>
        <v>476570</v>
      </c>
    </row>
    <row r="101" spans="1:10" ht="12.75">
      <c r="A101" s="237">
        <v>742253</v>
      </c>
      <c r="B101" s="64" t="s">
        <v>511</v>
      </c>
      <c r="C101" s="238">
        <v>50000</v>
      </c>
      <c r="D101" s="80" t="e">
        <f>C101/#REF!*100</f>
        <v>#REF!</v>
      </c>
      <c r="E101" s="238">
        <v>200000</v>
      </c>
      <c r="F101" s="238">
        <v>11373.54</v>
      </c>
      <c r="G101" s="80">
        <f t="shared" si="2"/>
        <v>5.686770000000001</v>
      </c>
      <c r="H101" s="126">
        <v>0</v>
      </c>
      <c r="I101" s="126">
        <v>0</v>
      </c>
      <c r="J101" s="80">
        <f t="shared" si="3"/>
        <v>11373.54</v>
      </c>
    </row>
    <row r="102" spans="1:10" ht="12.75">
      <c r="A102" s="237">
        <v>742255</v>
      </c>
      <c r="B102" s="64" t="s">
        <v>691</v>
      </c>
      <c r="C102" s="238">
        <v>3000000</v>
      </c>
      <c r="D102" s="80" t="e">
        <f>C102/#REF!*100</f>
        <v>#REF!</v>
      </c>
      <c r="E102" s="238">
        <v>1500000</v>
      </c>
      <c r="F102" s="238">
        <v>448000</v>
      </c>
      <c r="G102" s="80">
        <f t="shared" si="2"/>
        <v>29.86666666666667</v>
      </c>
      <c r="H102" s="126">
        <v>0</v>
      </c>
      <c r="I102" s="126">
        <v>0</v>
      </c>
      <c r="J102" s="80">
        <f t="shared" si="3"/>
        <v>448000</v>
      </c>
    </row>
    <row r="103" spans="1:10" ht="12.75">
      <c r="A103" s="28">
        <v>7423</v>
      </c>
      <c r="B103" s="35" t="s">
        <v>179</v>
      </c>
      <c r="C103" s="97">
        <f>C104+C105</f>
        <v>50000</v>
      </c>
      <c r="D103" s="80" t="e">
        <f>C103/#REF!*100</f>
        <v>#REF!</v>
      </c>
      <c r="E103" s="97">
        <f>E104+E105</f>
        <v>200000</v>
      </c>
      <c r="F103" s="97">
        <f>F104+F105</f>
        <v>65171</v>
      </c>
      <c r="G103" s="80">
        <f t="shared" si="2"/>
        <v>32.5855</v>
      </c>
      <c r="H103" s="97">
        <f>H104+H112</f>
        <v>0</v>
      </c>
      <c r="I103" s="97">
        <f>I104+I105</f>
        <v>0</v>
      </c>
      <c r="J103" s="80">
        <f t="shared" si="3"/>
        <v>65171</v>
      </c>
    </row>
    <row r="104" spans="1:10" ht="24">
      <c r="A104" s="237">
        <v>742351</v>
      </c>
      <c r="B104" s="244" t="s">
        <v>1048</v>
      </c>
      <c r="C104" s="238">
        <v>50000</v>
      </c>
      <c r="D104" s="80" t="e">
        <f>C104/#REF!*100</f>
        <v>#REF!</v>
      </c>
      <c r="E104" s="238">
        <v>200000</v>
      </c>
      <c r="F104" s="238">
        <v>65171</v>
      </c>
      <c r="G104" s="80">
        <f t="shared" si="2"/>
        <v>32.5855</v>
      </c>
      <c r="H104" s="126">
        <v>0</v>
      </c>
      <c r="I104" s="81">
        <v>0</v>
      </c>
      <c r="J104" s="80">
        <f t="shared" si="3"/>
        <v>65171</v>
      </c>
    </row>
    <row r="105" spans="1:10" ht="12.75">
      <c r="A105" s="237">
        <v>742378</v>
      </c>
      <c r="B105" s="244" t="s">
        <v>1137</v>
      </c>
      <c r="C105" s="238">
        <v>0</v>
      </c>
      <c r="D105" s="80" t="e">
        <f>C105/#REF!*100</f>
        <v>#REF!</v>
      </c>
      <c r="E105" s="238">
        <v>0</v>
      </c>
      <c r="F105" s="238">
        <v>0</v>
      </c>
      <c r="G105" s="80">
        <v>0</v>
      </c>
      <c r="H105" s="126">
        <v>0</v>
      </c>
      <c r="I105" s="326">
        <v>0</v>
      </c>
      <c r="J105" s="80">
        <f t="shared" si="3"/>
        <v>0</v>
      </c>
    </row>
    <row r="106" spans="1:10" ht="12.75">
      <c r="A106" s="28">
        <v>7433</v>
      </c>
      <c r="B106" s="65" t="s">
        <v>245</v>
      </c>
      <c r="C106" s="97">
        <f>C107</f>
        <v>9500000</v>
      </c>
      <c r="D106" s="80" t="e">
        <f>C106/#REF!*100</f>
        <v>#REF!</v>
      </c>
      <c r="E106" s="97">
        <f>E107+E108+E109</f>
        <v>11500000</v>
      </c>
      <c r="F106" s="97">
        <f>F107+F108+F109</f>
        <v>5113022.43</v>
      </c>
      <c r="G106" s="80">
        <f t="shared" si="2"/>
        <v>44.46106460869565</v>
      </c>
      <c r="H106" s="127">
        <f>H107</f>
        <v>0</v>
      </c>
      <c r="I106" s="114">
        <f>I107</f>
        <v>0</v>
      </c>
      <c r="J106" s="80">
        <f t="shared" si="3"/>
        <v>5113022.43</v>
      </c>
    </row>
    <row r="107" spans="1:10" ht="12.75">
      <c r="A107" s="237">
        <v>743324</v>
      </c>
      <c r="B107" s="76" t="s">
        <v>245</v>
      </c>
      <c r="C107" s="238">
        <v>9500000</v>
      </c>
      <c r="D107" s="80" t="e">
        <f>C107/#REF!*100</f>
        <v>#REF!</v>
      </c>
      <c r="E107" s="238">
        <v>10200000</v>
      </c>
      <c r="F107" s="238">
        <v>4498022.43</v>
      </c>
      <c r="G107" s="80">
        <f t="shared" si="2"/>
        <v>44.09825911764705</v>
      </c>
      <c r="H107" s="126">
        <v>0</v>
      </c>
      <c r="I107" s="126">
        <v>0</v>
      </c>
      <c r="J107" s="80">
        <f t="shared" si="3"/>
        <v>4498022.43</v>
      </c>
    </row>
    <row r="108" spans="1:10" ht="12.75">
      <c r="A108" s="237">
        <v>743351</v>
      </c>
      <c r="B108" s="76" t="s">
        <v>1246</v>
      </c>
      <c r="C108" s="238"/>
      <c r="D108" s="80"/>
      <c r="E108" s="238">
        <v>300000</v>
      </c>
      <c r="F108" s="238">
        <v>35000</v>
      </c>
      <c r="G108" s="80">
        <f t="shared" si="2"/>
        <v>11.666666666666666</v>
      </c>
      <c r="H108" s="126">
        <v>0</v>
      </c>
      <c r="I108" s="346">
        <v>0</v>
      </c>
      <c r="J108" s="80">
        <f t="shared" si="3"/>
        <v>35000</v>
      </c>
    </row>
    <row r="109" spans="1:10" ht="24">
      <c r="A109" s="237">
        <v>743353</v>
      </c>
      <c r="B109" s="263" t="s">
        <v>1252</v>
      </c>
      <c r="C109" s="238"/>
      <c r="D109" s="80"/>
      <c r="E109" s="238">
        <v>1000000</v>
      </c>
      <c r="F109" s="238">
        <v>580000</v>
      </c>
      <c r="G109" s="80">
        <v>0</v>
      </c>
      <c r="H109" s="126">
        <v>0</v>
      </c>
      <c r="I109" s="346">
        <v>0</v>
      </c>
      <c r="J109" s="80">
        <f t="shared" si="3"/>
        <v>580000</v>
      </c>
    </row>
    <row r="110" spans="1:10" ht="12.75">
      <c r="A110" s="28">
        <v>7439</v>
      </c>
      <c r="B110" s="65" t="s">
        <v>631</v>
      </c>
      <c r="C110" s="97">
        <f>C111</f>
        <v>100000</v>
      </c>
      <c r="D110" s="80" t="e">
        <f>C110/#REF!*100</f>
        <v>#REF!</v>
      </c>
      <c r="E110" s="97">
        <f>E111</f>
        <v>200000</v>
      </c>
      <c r="F110" s="97">
        <f>F111</f>
        <v>7783.42</v>
      </c>
      <c r="G110" s="80">
        <f t="shared" si="2"/>
        <v>3.8917100000000002</v>
      </c>
      <c r="H110" s="127">
        <f>H111</f>
        <v>0</v>
      </c>
      <c r="I110" s="114">
        <f>I111</f>
        <v>0</v>
      </c>
      <c r="J110" s="80">
        <f t="shared" si="3"/>
        <v>7783.42</v>
      </c>
    </row>
    <row r="111" spans="1:10" ht="24">
      <c r="A111" s="27">
        <v>743924</v>
      </c>
      <c r="B111" s="230" t="s">
        <v>933</v>
      </c>
      <c r="C111" s="238">
        <v>100000</v>
      </c>
      <c r="D111" s="80" t="e">
        <f>C111/#REF!*100</f>
        <v>#REF!</v>
      </c>
      <c r="E111" s="238">
        <v>200000</v>
      </c>
      <c r="F111" s="238">
        <v>7783.42</v>
      </c>
      <c r="G111" s="80">
        <f t="shared" si="2"/>
        <v>3.8917100000000002</v>
      </c>
      <c r="H111" s="126">
        <v>0</v>
      </c>
      <c r="I111" s="81">
        <v>0</v>
      </c>
      <c r="J111" s="80">
        <f t="shared" si="3"/>
        <v>7783.42</v>
      </c>
    </row>
    <row r="112" spans="1:10" ht="13.5" thickBot="1">
      <c r="A112" s="28">
        <v>744</v>
      </c>
      <c r="B112" s="111" t="s">
        <v>592</v>
      </c>
      <c r="C112" s="97">
        <f>C113</f>
        <v>0</v>
      </c>
      <c r="D112" s="278" t="e">
        <f>C112/#REF!*100</f>
        <v>#REF!</v>
      </c>
      <c r="E112" s="97">
        <f>E113</f>
        <v>0</v>
      </c>
      <c r="F112" s="97">
        <f>F113</f>
        <v>0</v>
      </c>
      <c r="G112" s="80">
        <v>0</v>
      </c>
      <c r="H112" s="231">
        <f>H113</f>
        <v>0</v>
      </c>
      <c r="I112" s="233">
        <f>I113</f>
        <v>12000</v>
      </c>
      <c r="J112" s="80">
        <f t="shared" si="3"/>
        <v>12000</v>
      </c>
    </row>
    <row r="113" spans="1:10" ht="12.75">
      <c r="A113" s="28"/>
      <c r="B113" s="112" t="s">
        <v>593</v>
      </c>
      <c r="C113" s="238">
        <v>0</v>
      </c>
      <c r="D113" s="278" t="e">
        <f>C113/#REF!*100</f>
        <v>#REF!</v>
      </c>
      <c r="E113" s="238">
        <v>0</v>
      </c>
      <c r="F113" s="352">
        <v>0</v>
      </c>
      <c r="G113" s="80">
        <v>0</v>
      </c>
      <c r="H113" s="126">
        <v>0</v>
      </c>
      <c r="I113" s="126">
        <v>12000</v>
      </c>
      <c r="J113" s="80">
        <f t="shared" si="3"/>
        <v>12000</v>
      </c>
    </row>
    <row r="114" spans="1:10" ht="13.5" hidden="1" thickBot="1">
      <c r="A114" s="28">
        <v>7442</v>
      </c>
      <c r="B114" s="115" t="s">
        <v>538</v>
      </c>
      <c r="C114" s="79"/>
      <c r="D114" s="278" t="e">
        <f>C114/#REF!*100</f>
        <v>#REF!</v>
      </c>
      <c r="E114" s="79"/>
      <c r="F114" s="79"/>
      <c r="G114" s="80" t="e">
        <f t="shared" si="2"/>
        <v>#DIV/0!</v>
      </c>
      <c r="H114" s="131">
        <f>H115</f>
        <v>0</v>
      </c>
      <c r="I114" s="113">
        <f>I115</f>
        <v>0</v>
      </c>
      <c r="J114" s="80">
        <f t="shared" si="3"/>
        <v>0</v>
      </c>
    </row>
    <row r="115" spans="1:10" ht="12.75" hidden="1">
      <c r="A115" s="28"/>
      <c r="B115" s="112" t="s">
        <v>538</v>
      </c>
      <c r="C115" s="79"/>
      <c r="D115" s="278" t="e">
        <f>C115/#REF!*100</f>
        <v>#REF!</v>
      </c>
      <c r="E115" s="79"/>
      <c r="F115" s="79"/>
      <c r="G115" s="80" t="e">
        <f t="shared" si="2"/>
        <v>#DIV/0!</v>
      </c>
      <c r="H115" s="132"/>
      <c r="I115" s="90"/>
      <c r="J115" s="80">
        <f t="shared" si="3"/>
        <v>0</v>
      </c>
    </row>
    <row r="116" spans="1:10" ht="12.75">
      <c r="A116" s="28">
        <v>7451</v>
      </c>
      <c r="B116" s="93" t="s">
        <v>528</v>
      </c>
      <c r="C116" s="101">
        <f>C117+C119+C118</f>
        <v>10500000</v>
      </c>
      <c r="D116" s="278" t="e">
        <f>C116/#REF!*100</f>
        <v>#REF!</v>
      </c>
      <c r="E116" s="101">
        <f>E117+E119+E118</f>
        <v>10500000</v>
      </c>
      <c r="F116" s="101">
        <f>F117+F119+F118</f>
        <v>3149606.99</v>
      </c>
      <c r="G116" s="80">
        <f t="shared" si="2"/>
        <v>29.99625704761905</v>
      </c>
      <c r="H116" s="120">
        <f>H117+H119+H118</f>
        <v>0</v>
      </c>
      <c r="I116" s="101">
        <f>I117+I119+I118</f>
        <v>0</v>
      </c>
      <c r="J116" s="80">
        <f t="shared" si="3"/>
        <v>3149606.99</v>
      </c>
    </row>
    <row r="117" spans="1:10" ht="12.75">
      <c r="A117" s="243">
        <v>745151</v>
      </c>
      <c r="B117" s="124" t="s">
        <v>529</v>
      </c>
      <c r="C117" s="81">
        <v>10000000</v>
      </c>
      <c r="D117" s="278" t="e">
        <f>C117/#REF!*100</f>
        <v>#REF!</v>
      </c>
      <c r="E117" s="81">
        <v>10000000</v>
      </c>
      <c r="F117" s="349">
        <v>2984156.99</v>
      </c>
      <c r="G117" s="353">
        <f t="shared" si="2"/>
        <v>29.841569900000003</v>
      </c>
      <c r="H117" s="126">
        <v>0</v>
      </c>
      <c r="I117" s="126">
        <v>0</v>
      </c>
      <c r="J117" s="80">
        <f t="shared" si="3"/>
        <v>2984156.99</v>
      </c>
    </row>
    <row r="118" spans="1:10" ht="12.75">
      <c r="A118" s="350">
        <v>745151</v>
      </c>
      <c r="B118" s="124" t="s">
        <v>492</v>
      </c>
      <c r="C118" s="81">
        <v>500000</v>
      </c>
      <c r="D118" s="278" t="e">
        <f>C118/#REF!*100</f>
        <v>#REF!</v>
      </c>
      <c r="E118" s="349">
        <v>500000</v>
      </c>
      <c r="F118" s="81">
        <v>156968</v>
      </c>
      <c r="G118" s="353">
        <f t="shared" si="2"/>
        <v>31.3936</v>
      </c>
      <c r="H118" s="126">
        <v>0</v>
      </c>
      <c r="I118" s="126">
        <v>0</v>
      </c>
      <c r="J118" s="80">
        <f t="shared" si="3"/>
        <v>156968</v>
      </c>
    </row>
    <row r="119" spans="1:10" ht="12.75">
      <c r="A119" s="350">
        <v>745154</v>
      </c>
      <c r="B119" s="124" t="s">
        <v>1289</v>
      </c>
      <c r="C119" s="81">
        <v>0</v>
      </c>
      <c r="D119" s="278" t="e">
        <f>C119/#REF!*100</f>
        <v>#REF!</v>
      </c>
      <c r="E119" s="81">
        <v>0</v>
      </c>
      <c r="F119" s="81">
        <v>8482</v>
      </c>
      <c r="G119" s="80">
        <v>0</v>
      </c>
      <c r="H119" s="126">
        <v>0</v>
      </c>
      <c r="I119" s="126">
        <v>0</v>
      </c>
      <c r="J119" s="80">
        <f t="shared" si="3"/>
        <v>8482</v>
      </c>
    </row>
    <row r="120" spans="1:10" ht="12.75">
      <c r="A120" s="47">
        <v>7711</v>
      </c>
      <c r="B120" s="77" t="s">
        <v>531</v>
      </c>
      <c r="C120" s="97">
        <f>C121</f>
        <v>0</v>
      </c>
      <c r="D120" s="278" t="e">
        <f>C120/#REF!*100</f>
        <v>#REF!</v>
      </c>
      <c r="E120" s="97">
        <f>E121</f>
        <v>0</v>
      </c>
      <c r="F120" s="97">
        <f>F121</f>
        <v>0</v>
      </c>
      <c r="G120" s="80">
        <v>0</v>
      </c>
      <c r="H120" s="120">
        <f>H121</f>
        <v>0</v>
      </c>
      <c r="I120" s="101">
        <f>I121</f>
        <v>0</v>
      </c>
      <c r="J120" s="80">
        <f t="shared" si="3"/>
        <v>0</v>
      </c>
    </row>
    <row r="121" spans="1:10" ht="12.75">
      <c r="A121" s="100"/>
      <c r="B121" s="134" t="s">
        <v>530</v>
      </c>
      <c r="C121" s="79">
        <v>0</v>
      </c>
      <c r="D121" s="278" t="e">
        <f>C121/#REF!*100</f>
        <v>#REF!</v>
      </c>
      <c r="E121" s="79">
        <v>0</v>
      </c>
      <c r="F121" s="79">
        <v>0</v>
      </c>
      <c r="G121" s="80">
        <v>0</v>
      </c>
      <c r="H121" s="126">
        <v>0</v>
      </c>
      <c r="I121" s="136">
        <v>0</v>
      </c>
      <c r="J121" s="80">
        <f t="shared" si="3"/>
        <v>0</v>
      </c>
    </row>
    <row r="122" spans="1:10" ht="12.75">
      <c r="A122" s="100">
        <v>7721</v>
      </c>
      <c r="B122" s="77" t="s">
        <v>595</v>
      </c>
      <c r="C122" s="97">
        <v>9350617</v>
      </c>
      <c r="D122" s="278" t="e">
        <f>C122/#REF!*100</f>
        <v>#REF!</v>
      </c>
      <c r="E122" s="97">
        <v>3200000</v>
      </c>
      <c r="F122" s="351">
        <v>986806.48</v>
      </c>
      <c r="G122" s="80">
        <f t="shared" si="2"/>
        <v>30.8377025</v>
      </c>
      <c r="H122" s="126">
        <v>0</v>
      </c>
      <c r="I122" s="136">
        <v>0</v>
      </c>
      <c r="J122" s="80">
        <f t="shared" si="3"/>
        <v>986806.48</v>
      </c>
    </row>
    <row r="123" spans="1:10" ht="12.75">
      <c r="A123" s="100">
        <v>7811</v>
      </c>
      <c r="B123" s="135" t="s">
        <v>586</v>
      </c>
      <c r="C123" s="79"/>
      <c r="D123" s="278" t="e">
        <f>C123/#REF!*100</f>
        <v>#REF!</v>
      </c>
      <c r="E123" s="79">
        <v>0</v>
      </c>
      <c r="F123" s="79">
        <v>0</v>
      </c>
      <c r="G123" s="80">
        <v>0</v>
      </c>
      <c r="H123" s="126">
        <f>H124</f>
        <v>0</v>
      </c>
      <c r="I123" s="97">
        <f>I124</f>
        <v>0</v>
      </c>
      <c r="J123" s="80">
        <f t="shared" si="3"/>
        <v>0</v>
      </c>
    </row>
    <row r="124" spans="1:10" ht="12.75">
      <c r="A124" s="100"/>
      <c r="B124" s="134" t="s">
        <v>586</v>
      </c>
      <c r="C124" s="79"/>
      <c r="D124" s="278" t="e">
        <f>C124/#REF!*100</f>
        <v>#REF!</v>
      </c>
      <c r="E124" s="79">
        <v>0</v>
      </c>
      <c r="F124" s="79">
        <v>0</v>
      </c>
      <c r="G124" s="80">
        <v>0</v>
      </c>
      <c r="H124" s="133">
        <v>0</v>
      </c>
      <c r="I124" s="136">
        <v>0</v>
      </c>
      <c r="J124" s="80">
        <f t="shared" si="3"/>
        <v>0</v>
      </c>
    </row>
    <row r="125" spans="1:10" ht="12.75">
      <c r="A125" s="100">
        <v>7811</v>
      </c>
      <c r="B125" s="309" t="s">
        <v>586</v>
      </c>
      <c r="C125" s="79">
        <f>C126</f>
        <v>0</v>
      </c>
      <c r="D125" s="278"/>
      <c r="E125" s="79">
        <f>E126</f>
        <v>0</v>
      </c>
      <c r="F125" s="79">
        <f>F126</f>
        <v>0</v>
      </c>
      <c r="G125" s="80">
        <v>0</v>
      </c>
      <c r="H125" s="130">
        <f>H126</f>
        <v>0</v>
      </c>
      <c r="I125" s="79">
        <f>I126</f>
        <v>0</v>
      </c>
      <c r="J125" s="80">
        <f t="shared" si="3"/>
        <v>0</v>
      </c>
    </row>
    <row r="126" spans="1:10" ht="12.75">
      <c r="A126" s="100">
        <v>78111</v>
      </c>
      <c r="B126" s="124" t="s">
        <v>586</v>
      </c>
      <c r="C126" s="79">
        <v>0</v>
      </c>
      <c r="D126" s="278"/>
      <c r="E126" s="79">
        <v>0</v>
      </c>
      <c r="F126" s="79">
        <v>0</v>
      </c>
      <c r="G126" s="80">
        <v>0</v>
      </c>
      <c r="H126" s="127">
        <v>0</v>
      </c>
      <c r="I126" s="81"/>
      <c r="J126" s="80">
        <f t="shared" si="3"/>
        <v>0</v>
      </c>
    </row>
    <row r="127" spans="1:10" ht="13.5" thickBot="1">
      <c r="A127" s="100">
        <v>8111</v>
      </c>
      <c r="B127" s="117" t="s">
        <v>562</v>
      </c>
      <c r="C127" s="97">
        <f>C128</f>
        <v>600000</v>
      </c>
      <c r="D127" s="278" t="e">
        <f>C127/#REF!*100</f>
        <v>#REF!</v>
      </c>
      <c r="E127" s="97">
        <f>E128</f>
        <v>1000000</v>
      </c>
      <c r="F127" s="97">
        <f>F128</f>
        <v>271539</v>
      </c>
      <c r="G127" s="80">
        <f t="shared" si="2"/>
        <v>27.153899999999997</v>
      </c>
      <c r="H127" s="231">
        <f>H128</f>
        <v>0</v>
      </c>
      <c r="I127" s="231">
        <f>I128</f>
        <v>0</v>
      </c>
      <c r="J127" s="80">
        <f t="shared" si="3"/>
        <v>271539</v>
      </c>
    </row>
    <row r="128" spans="1:10" ht="12.75">
      <c r="A128" s="92"/>
      <c r="B128" s="83" t="s">
        <v>946</v>
      </c>
      <c r="C128" s="238">
        <v>600000</v>
      </c>
      <c r="D128" s="278" t="e">
        <f>C128/#REF!*100</f>
        <v>#REF!</v>
      </c>
      <c r="E128" s="238">
        <v>1000000</v>
      </c>
      <c r="F128" s="352">
        <v>271539</v>
      </c>
      <c r="G128" s="353">
        <f t="shared" si="2"/>
        <v>27.153899999999997</v>
      </c>
      <c r="H128" s="132">
        <v>0</v>
      </c>
      <c r="I128" s="132">
        <v>0</v>
      </c>
      <c r="J128" s="80">
        <f t="shared" si="3"/>
        <v>271539</v>
      </c>
    </row>
    <row r="129" spans="1:10" ht="13.5" thickBot="1">
      <c r="A129" s="92">
        <v>8121</v>
      </c>
      <c r="B129" s="117" t="s">
        <v>527</v>
      </c>
      <c r="C129" s="97">
        <f>C130</f>
        <v>500000</v>
      </c>
      <c r="D129" s="278" t="e">
        <f>C129/#REF!*100</f>
        <v>#REF!</v>
      </c>
      <c r="E129" s="97">
        <f>E130</f>
        <v>500000</v>
      </c>
      <c r="F129" s="97">
        <f>F130</f>
        <v>0</v>
      </c>
      <c r="G129" s="80">
        <f t="shared" si="2"/>
        <v>0</v>
      </c>
      <c r="H129" s="121">
        <f>H130</f>
        <v>0</v>
      </c>
      <c r="I129" s="118">
        <f>I130</f>
        <v>0</v>
      </c>
      <c r="J129" s="80">
        <f t="shared" si="3"/>
        <v>0</v>
      </c>
    </row>
    <row r="130" spans="1:10" ht="12.75">
      <c r="A130" s="148"/>
      <c r="B130" s="149" t="s">
        <v>527</v>
      </c>
      <c r="C130" s="289">
        <v>500000</v>
      </c>
      <c r="D130" s="278" t="e">
        <f>C130/#REF!*100</f>
        <v>#REF!</v>
      </c>
      <c r="E130" s="289">
        <v>500000</v>
      </c>
      <c r="F130" s="289">
        <v>0</v>
      </c>
      <c r="G130" s="80">
        <f t="shared" si="2"/>
        <v>0</v>
      </c>
      <c r="H130" s="150">
        <v>0</v>
      </c>
      <c r="I130" s="150">
        <v>0</v>
      </c>
      <c r="J130" s="80">
        <f t="shared" si="3"/>
        <v>0</v>
      </c>
    </row>
    <row r="131" spans="1:10" ht="12.75">
      <c r="A131" s="264">
        <v>8231</v>
      </c>
      <c r="B131" s="300" t="s">
        <v>1084</v>
      </c>
      <c r="C131" s="302">
        <f>C132</f>
        <v>150000</v>
      </c>
      <c r="D131" s="278" t="e">
        <f>C131/#REF!*100</f>
        <v>#REF!</v>
      </c>
      <c r="E131" s="302">
        <f>E132</f>
        <v>150000</v>
      </c>
      <c r="F131" s="302">
        <f>F132</f>
        <v>0</v>
      </c>
      <c r="G131" s="80">
        <f t="shared" si="2"/>
        <v>0</v>
      </c>
      <c r="H131" s="126">
        <v>0</v>
      </c>
      <c r="I131" s="81">
        <v>0</v>
      </c>
      <c r="J131" s="80">
        <f t="shared" si="3"/>
        <v>0</v>
      </c>
    </row>
    <row r="132" spans="1:10" ht="12.75">
      <c r="A132" s="264">
        <v>823151</v>
      </c>
      <c r="B132" s="265" t="s">
        <v>1084</v>
      </c>
      <c r="C132" s="238">
        <v>150000</v>
      </c>
      <c r="D132" s="278" t="e">
        <f>C132/#REF!*100</f>
        <v>#REF!</v>
      </c>
      <c r="E132" s="238">
        <v>150000</v>
      </c>
      <c r="F132" s="238">
        <v>0</v>
      </c>
      <c r="G132" s="80">
        <f t="shared" si="2"/>
        <v>0</v>
      </c>
      <c r="H132" s="126">
        <v>0</v>
      </c>
      <c r="I132" s="81">
        <v>0</v>
      </c>
      <c r="J132" s="80">
        <f t="shared" si="3"/>
        <v>0</v>
      </c>
    </row>
    <row r="133" spans="1:10" ht="12.75">
      <c r="A133" s="264">
        <v>841151</v>
      </c>
      <c r="B133" s="265" t="s">
        <v>976</v>
      </c>
      <c r="C133" s="301">
        <v>0</v>
      </c>
      <c r="D133" s="278" t="e">
        <f>C133/#REF!*100</f>
        <v>#REF!</v>
      </c>
      <c r="E133" s="301">
        <v>0</v>
      </c>
      <c r="F133" s="301">
        <v>0</v>
      </c>
      <c r="G133" s="80">
        <v>0</v>
      </c>
      <c r="H133" s="150">
        <v>0</v>
      </c>
      <c r="I133" s="235">
        <v>0</v>
      </c>
      <c r="J133" s="80">
        <f t="shared" si="3"/>
        <v>0</v>
      </c>
    </row>
    <row r="134" spans="1:10" ht="12.75">
      <c r="A134" s="264">
        <v>9114</v>
      </c>
      <c r="B134" s="258" t="s">
        <v>1122</v>
      </c>
      <c r="C134" s="238">
        <f>C135</f>
        <v>0</v>
      </c>
      <c r="D134" s="278"/>
      <c r="E134" s="238">
        <f>E135</f>
        <v>0</v>
      </c>
      <c r="F134" s="238">
        <f>F135</f>
        <v>0</v>
      </c>
      <c r="G134" s="80">
        <v>0</v>
      </c>
      <c r="H134" s="321">
        <f>H135</f>
        <v>0</v>
      </c>
      <c r="I134" s="302">
        <f>I135</f>
        <v>0</v>
      </c>
      <c r="J134" s="80">
        <f t="shared" si="3"/>
        <v>0</v>
      </c>
    </row>
    <row r="135" spans="1:10" ht="24.75" thickBot="1">
      <c r="A135" s="264">
        <v>911451</v>
      </c>
      <c r="B135" s="308" t="s">
        <v>1121</v>
      </c>
      <c r="C135" s="307">
        <v>0</v>
      </c>
      <c r="D135" s="278"/>
      <c r="E135" s="307">
        <v>0</v>
      </c>
      <c r="F135" s="307">
        <v>0</v>
      </c>
      <c r="G135" s="80">
        <v>0</v>
      </c>
      <c r="H135" s="126">
        <v>0</v>
      </c>
      <c r="I135" s="81">
        <v>0</v>
      </c>
      <c r="J135" s="80">
        <f t="shared" si="3"/>
        <v>0</v>
      </c>
    </row>
    <row r="136" spans="1:10" ht="13.5" thickBot="1">
      <c r="A136" s="254"/>
      <c r="B136" s="255" t="s">
        <v>246</v>
      </c>
      <c r="C136" s="109">
        <f>SUM(C6+C24+C27+C29+C33+C35+C49+C54+C57+C62+C66+C69+C71+C73+C89+C99+C103+C106+C112+C114+C116+C120+C129+C127+C123+C122+C110+C59+C31+C133+C52+C131)</f>
        <v>577049530</v>
      </c>
      <c r="D136" s="80" t="e">
        <f>C136/#REF!*100</f>
        <v>#REF!</v>
      </c>
      <c r="E136" s="109">
        <f>SUM(E6+E24+E27+E29+E33+E35+E49+E54+E57+E62+E66+E69+E71+E73+E89+E99+E103+E106+E112+E114+E116+E120+E129+E127+E123+E122+E110+E59+E31+E133+E52+E131+E22)</f>
        <v>641326775</v>
      </c>
      <c r="F136" s="109">
        <f>SUM(F6+F24+F27+F29+F33+F35+F49+F54+F57+F62+F66+F69+F71+F73+F89+F99+F103+F106+F112+F114+F116+F120+F129+F127+F123+F122+F110+F59+F31+F133+F52+F131+F22)</f>
        <v>278821643.79</v>
      </c>
      <c r="G136" s="80">
        <f t="shared" si="2"/>
        <v>43.47575287028988</v>
      </c>
      <c r="H136" s="306">
        <f>SUM(H6+H24+H27+H29+H33+H35+H49+H54+H57+H62+H66+H69+H73+H89+H99+H103+H106+H112+H114+H116+H120+H129+H127+H123+H122+H110+H59)</f>
        <v>0</v>
      </c>
      <c r="I136" s="146">
        <f>SUM(I6+I24+I27+I29+I33+I35+I49+I54+I57+I62+I66+I69+I71+L136+N130+I73+I89+I99+I103+I106+I112+I114+I116+I120+I129+I127+I123+I122+I110+I59+I134+I125)</f>
        <v>7961091</v>
      </c>
      <c r="J136" s="80">
        <f t="shared" si="3"/>
        <v>286782734.79</v>
      </c>
    </row>
    <row r="137" spans="1:10" ht="12.75" hidden="1">
      <c r="A137" s="252">
        <v>911</v>
      </c>
      <c r="B137" s="253" t="s">
        <v>594</v>
      </c>
      <c r="C137" s="80"/>
      <c r="D137" s="80" t="e">
        <f>C137/#REF!*100</f>
        <v>#REF!</v>
      </c>
      <c r="E137" s="322"/>
      <c r="F137" s="322"/>
      <c r="G137" s="80" t="e">
        <f t="shared" si="2"/>
        <v>#DIV/0!</v>
      </c>
      <c r="H137" s="132">
        <v>0</v>
      </c>
      <c r="I137" s="151">
        <v>0</v>
      </c>
      <c r="J137" s="80">
        <f>F137+H137+I137</f>
        <v>0</v>
      </c>
    </row>
    <row r="138" spans="1:10" ht="24" hidden="1">
      <c r="A138" s="100">
        <v>911</v>
      </c>
      <c r="B138" s="236" t="s">
        <v>718</v>
      </c>
      <c r="C138" s="79"/>
      <c r="D138" s="80" t="e">
        <f>C138/#REF!*100</f>
        <v>#REF!</v>
      </c>
      <c r="E138" s="322"/>
      <c r="F138" s="322"/>
      <c r="G138" s="80" t="e">
        <f>F138/E138*100</f>
        <v>#DIV/0!</v>
      </c>
      <c r="H138" s="126">
        <v>0</v>
      </c>
      <c r="I138" s="81">
        <v>0</v>
      </c>
      <c r="J138" s="80">
        <f>F138+H138+I138</f>
        <v>0</v>
      </c>
    </row>
    <row r="139" spans="1:10" ht="13.5" thickBot="1">
      <c r="A139" s="100">
        <v>311</v>
      </c>
      <c r="B139" s="135" t="s">
        <v>1290</v>
      </c>
      <c r="C139" s="286">
        <v>27303579</v>
      </c>
      <c r="D139" s="116" t="e">
        <f>C139/#REF!*100</f>
        <v>#REF!</v>
      </c>
      <c r="E139" s="266">
        <v>41389974</v>
      </c>
      <c r="F139" s="266">
        <v>41389974</v>
      </c>
      <c r="G139" s="80">
        <f>F139/E139*100</f>
        <v>100</v>
      </c>
      <c r="H139" s="147">
        <v>0</v>
      </c>
      <c r="I139" s="152">
        <v>12370751</v>
      </c>
      <c r="J139" s="80">
        <f>F139+H139+I139</f>
        <v>53760725</v>
      </c>
    </row>
    <row r="140" spans="1:10" ht="13.5" thickBot="1">
      <c r="A140" s="49"/>
      <c r="B140" s="24" t="s">
        <v>164</v>
      </c>
      <c r="C140" s="277">
        <f>C136+C139+C137</f>
        <v>604353109</v>
      </c>
      <c r="D140" s="109" t="e">
        <f>C140/#REF!*100</f>
        <v>#REF!</v>
      </c>
      <c r="E140" s="121">
        <f>E136+E139+E137</f>
        <v>682716749</v>
      </c>
      <c r="F140" s="277">
        <f>F136+F139+F137</f>
        <v>320211617.79</v>
      </c>
      <c r="G140" s="80">
        <f>F140/E140*100</f>
        <v>46.90255779706966</v>
      </c>
      <c r="H140" s="277">
        <f>H136+H139+H137</f>
        <v>0</v>
      </c>
      <c r="I140" s="78">
        <f>I136+I139+I137</f>
        <v>20331842</v>
      </c>
      <c r="J140" s="80">
        <f>F140+H140+I140</f>
        <v>340543459.79</v>
      </c>
    </row>
    <row r="142" spans="1:2" ht="12.75">
      <c r="A142" s="1"/>
      <c r="B142" s="1" t="s">
        <v>31</v>
      </c>
    </row>
    <row r="146" spans="1:11" ht="12.75">
      <c r="A146" s="1"/>
      <c r="K146" s="1" t="s">
        <v>31</v>
      </c>
    </row>
  </sheetData>
  <sheetProtection/>
  <mergeCells count="1">
    <mergeCell ref="A3:J3"/>
  </mergeCells>
  <printOptions horizontalCentered="1"/>
  <pageMargins left="0.03937007874015748" right="0" top="0.2362204724409449" bottom="0.35433070866141736" header="0" footer="0"/>
  <pageSetup horizontalDpi="600" verticalDpi="600" orientation="landscape" paperSize="9" r:id="rId2"/>
  <headerFooter alignWithMargins="0">
    <oddFooter>&amp;LPlan&amp;C&amp;P/&amp;N&amp;R&amp;D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6"/>
  <sheetViews>
    <sheetView zoomScale="130" zoomScaleNormal="130" zoomScalePageLayoutView="0" workbookViewId="0" topLeftCell="F1">
      <pane ySplit="4" topLeftCell="A1655" activePane="bottomLeft" state="frozen"/>
      <selection pane="topLeft" activeCell="A1" sqref="A1"/>
      <selection pane="bottomLeft" activeCell="W557" sqref="W557"/>
    </sheetView>
  </sheetViews>
  <sheetFormatPr defaultColWidth="9.140625" defaultRowHeight="12.75"/>
  <cols>
    <col min="1" max="1" width="3.140625" style="1" bestFit="1" customWidth="1"/>
    <col min="2" max="2" width="6.00390625" style="1" bestFit="1" customWidth="1"/>
    <col min="3" max="3" width="4.8515625" style="259" customWidth="1"/>
    <col min="4" max="4" width="7.421875" style="219" customWidth="1"/>
    <col min="5" max="5" width="9.57421875" style="156" hidden="1" customWidth="1"/>
    <col min="6" max="6" width="6.28125" style="156" customWidth="1"/>
    <col min="7" max="7" width="7.28125" style="2" customWidth="1"/>
    <col min="8" max="8" width="47.7109375" style="170" customWidth="1"/>
    <col min="9" max="10" width="11.00390625" style="1" hidden="1" customWidth="1"/>
    <col min="11" max="11" width="11.00390625" style="1" customWidth="1"/>
    <col min="12" max="12" width="6.00390625" style="1" hidden="1" customWidth="1"/>
    <col min="13" max="14" width="7.421875" style="1" hidden="1" customWidth="1"/>
    <col min="15" max="15" width="10.8515625" style="1" customWidth="1"/>
    <col min="16" max="16" width="7.28125" style="1" customWidth="1"/>
    <col min="17" max="17" width="11.00390625" style="1" customWidth="1"/>
    <col min="18" max="18" width="13.28125" style="4" customWidth="1"/>
    <col min="19" max="19" width="9.140625" style="1" customWidth="1"/>
    <col min="20" max="20" width="10.140625" style="1" bestFit="1" customWidth="1"/>
    <col min="21" max="16384" width="9.140625" style="1" customWidth="1"/>
  </cols>
  <sheetData>
    <row r="1" spans="1:18" ht="15.75" customHeight="1" thickBot="1">
      <c r="A1" s="357" t="s">
        <v>173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6:10" ht="16.5" hidden="1" thickBot="1">
      <c r="F2" s="224" t="s">
        <v>31</v>
      </c>
      <c r="G2" s="3"/>
      <c r="H2" s="170" t="s">
        <v>31</v>
      </c>
      <c r="J2" s="1" t="e">
        <f>budzet1</f>
        <v>#VALUE!</v>
      </c>
    </row>
    <row r="3" spans="1:18" ht="69.75" customHeight="1" thickBot="1">
      <c r="A3" s="31" t="s">
        <v>32</v>
      </c>
      <c r="B3" s="32" t="s">
        <v>33</v>
      </c>
      <c r="C3" s="61" t="s">
        <v>34</v>
      </c>
      <c r="D3" s="157" t="s">
        <v>598</v>
      </c>
      <c r="E3" s="204"/>
      <c r="F3" s="225" t="s">
        <v>35</v>
      </c>
      <c r="G3" s="43" t="s">
        <v>36</v>
      </c>
      <c r="H3" s="171" t="s">
        <v>37</v>
      </c>
      <c r="I3" s="43" t="s">
        <v>467</v>
      </c>
      <c r="J3" s="43" t="s">
        <v>1097</v>
      </c>
      <c r="K3" s="43" t="s">
        <v>467</v>
      </c>
      <c r="L3" s="43" t="s">
        <v>582</v>
      </c>
      <c r="M3" s="43"/>
      <c r="N3" s="43" t="s">
        <v>582</v>
      </c>
      <c r="O3" s="43" t="s">
        <v>1286</v>
      </c>
      <c r="P3" s="62" t="s">
        <v>582</v>
      </c>
      <c r="Q3" s="62" t="s">
        <v>464</v>
      </c>
      <c r="R3" s="104" t="s">
        <v>459</v>
      </c>
    </row>
    <row r="4" spans="1:18" ht="13.5" thickBot="1">
      <c r="A4" s="11">
        <v>1</v>
      </c>
      <c r="B4" s="10">
        <v>2</v>
      </c>
      <c r="C4" s="9">
        <v>3</v>
      </c>
      <c r="D4" s="158">
        <v>4</v>
      </c>
      <c r="E4" s="158"/>
      <c r="F4" s="158">
        <v>5</v>
      </c>
      <c r="G4" s="9">
        <v>6</v>
      </c>
      <c r="H4" s="172">
        <v>7</v>
      </c>
      <c r="I4" s="60">
        <v>8</v>
      </c>
      <c r="J4" s="60">
        <v>8</v>
      </c>
      <c r="K4" s="60">
        <v>9</v>
      </c>
      <c r="L4" s="60">
        <v>10</v>
      </c>
      <c r="M4" s="60">
        <v>11</v>
      </c>
      <c r="N4" s="60">
        <v>10</v>
      </c>
      <c r="O4" s="9">
        <v>11</v>
      </c>
      <c r="P4" s="60"/>
      <c r="Q4" s="60">
        <v>12</v>
      </c>
      <c r="R4" s="228">
        <v>13</v>
      </c>
    </row>
    <row r="5" spans="1:18" ht="12.75" customHeight="1">
      <c r="A5" s="153">
        <v>1</v>
      </c>
      <c r="B5" s="14"/>
      <c r="C5" s="154"/>
      <c r="D5" s="200"/>
      <c r="E5" s="163"/>
      <c r="F5" s="163"/>
      <c r="G5" s="154"/>
      <c r="H5" s="201" t="s">
        <v>180</v>
      </c>
      <c r="I5" s="155"/>
      <c r="J5" s="155"/>
      <c r="K5" s="155"/>
      <c r="L5" s="155"/>
      <c r="M5" s="155"/>
      <c r="N5" s="155"/>
      <c r="O5" s="103"/>
      <c r="P5" s="155"/>
      <c r="Q5" s="155"/>
      <c r="R5" s="103"/>
    </row>
    <row r="6" spans="1:18" ht="27" customHeight="1">
      <c r="A6" s="14"/>
      <c r="B6" s="14"/>
      <c r="C6" s="14"/>
      <c r="D6" s="160" t="s">
        <v>846</v>
      </c>
      <c r="E6" s="160"/>
      <c r="F6" s="160"/>
      <c r="G6" s="14"/>
      <c r="H6" s="15" t="s">
        <v>845</v>
      </c>
      <c r="I6" s="206">
        <f>I7</f>
        <v>11472000</v>
      </c>
      <c r="J6" s="206">
        <f>budzet1</f>
        <v>11472000</v>
      </c>
      <c r="K6" s="206">
        <f>K7</f>
        <v>7385000</v>
      </c>
      <c r="L6" s="206">
        <f>(K6/I6)*100</f>
        <v>64.37412831241282</v>
      </c>
      <c r="M6" s="206">
        <f>(K6/J6)*100</f>
        <v>64.37412831241282</v>
      </c>
      <c r="N6" s="206">
        <f>K6/I6*100</f>
        <v>64.37412831241282</v>
      </c>
      <c r="O6" s="206">
        <f>O7</f>
        <v>3581713.59</v>
      </c>
      <c r="P6" s="206">
        <f>O6/K6*100</f>
        <v>48.499845497630325</v>
      </c>
      <c r="Q6" s="206">
        <f>Q7</f>
        <v>0</v>
      </c>
      <c r="R6" s="206">
        <f>R7</f>
        <v>3581713.59</v>
      </c>
    </row>
    <row r="7" spans="1:18" ht="25.5">
      <c r="A7" s="14"/>
      <c r="B7" s="14"/>
      <c r="C7" s="14"/>
      <c r="D7" s="160" t="s">
        <v>847</v>
      </c>
      <c r="E7" s="160"/>
      <c r="F7" s="160"/>
      <c r="G7" s="14"/>
      <c r="H7" s="15" t="s">
        <v>848</v>
      </c>
      <c r="I7" s="206">
        <f>I8+I59</f>
        <v>11472000</v>
      </c>
      <c r="J7" s="206">
        <f>J8+J59</f>
        <v>11462000</v>
      </c>
      <c r="K7" s="206">
        <f>K8+K59</f>
        <v>7385000</v>
      </c>
      <c r="L7" s="206">
        <f aca="true" t="shared" si="0" ref="L7:L81">(K7/I7)*100</f>
        <v>64.37412831241282</v>
      </c>
      <c r="M7" s="206">
        <f aca="true" t="shared" si="1" ref="M7:M71">(K7/J7)*100</f>
        <v>64.43029139766185</v>
      </c>
      <c r="N7" s="206">
        <f>K7/I7*100</f>
        <v>64.37412831241282</v>
      </c>
      <c r="O7" s="206">
        <f>O8+O59</f>
        <v>3581713.59</v>
      </c>
      <c r="P7" s="206">
        <f aca="true" t="shared" si="2" ref="P7:P70">O7/K7*100</f>
        <v>48.499845497630325</v>
      </c>
      <c r="Q7" s="206">
        <f>Q8</f>
        <v>0</v>
      </c>
      <c r="R7" s="206">
        <f>R8</f>
        <v>3581713.59</v>
      </c>
    </row>
    <row r="8" spans="1:18" ht="24" customHeight="1">
      <c r="A8" s="14"/>
      <c r="B8" s="14"/>
      <c r="C8" s="14">
        <v>110</v>
      </c>
      <c r="D8" s="160"/>
      <c r="E8" s="160"/>
      <c r="F8" s="160"/>
      <c r="G8" s="14"/>
      <c r="H8" s="15" t="s">
        <v>927</v>
      </c>
      <c r="I8" s="37">
        <f>SUM(I9:I11)+I15+I17+I18+I19+I22+I25+I35+I37+I43+I45+I42+I14</f>
        <v>9237570</v>
      </c>
      <c r="J8" s="37">
        <f>SUM(J9:J11)+J15+J17+J18+J19+J22+J25+J35+J37+J43+J45+J42+J14</f>
        <v>9230000</v>
      </c>
      <c r="K8" s="37">
        <f>SUM(K9:K11)+K15+K17+K18+K19+K22+K25+K35+K37+K43+K45+K42+K14</f>
        <v>7385000</v>
      </c>
      <c r="L8" s="206">
        <f t="shared" si="0"/>
        <v>79.9452669912109</v>
      </c>
      <c r="M8" s="206">
        <f t="shared" si="1"/>
        <v>80.01083423618634</v>
      </c>
      <c r="N8" s="206">
        <f>K8/I8*100</f>
        <v>79.9452669912109</v>
      </c>
      <c r="O8" s="37">
        <f>SUM(O9:O11)+O15+O17+O18+O19+O22+O25+O35+O37+O43+O45+O42+O14</f>
        <v>3581713.59</v>
      </c>
      <c r="P8" s="206">
        <f t="shared" si="2"/>
        <v>48.499845497630325</v>
      </c>
      <c r="Q8" s="37">
        <f>SUM(Q9:Q11)+Q15+Q17+Q18+Q19+Q22+Q25+Q35+Q37+Q43+Q45+Q42</f>
        <v>0</v>
      </c>
      <c r="R8" s="37">
        <f>SUM(R9:R11)+R15+R17+R18+R19+R22+R25+R35+R37+R43+R45+R42+R14</f>
        <v>3581713.59</v>
      </c>
    </row>
    <row r="9" spans="1:18" ht="12" customHeight="1">
      <c r="A9" s="13"/>
      <c r="B9" s="13"/>
      <c r="C9" s="14"/>
      <c r="D9" s="220"/>
      <c r="E9" s="16"/>
      <c r="F9" s="16">
        <v>1</v>
      </c>
      <c r="G9" s="13">
        <v>411</v>
      </c>
      <c r="H9" s="166" t="s">
        <v>101</v>
      </c>
      <c r="I9" s="41">
        <v>1200000</v>
      </c>
      <c r="J9" s="41">
        <v>1200000</v>
      </c>
      <c r="K9" s="41">
        <v>1360000</v>
      </c>
      <c r="L9" s="206">
        <f t="shared" si="0"/>
        <v>113.33333333333333</v>
      </c>
      <c r="M9" s="206">
        <f t="shared" si="1"/>
        <v>113.33333333333333</v>
      </c>
      <c r="N9" s="206">
        <f>K9/I9*100</f>
        <v>113.33333333333333</v>
      </c>
      <c r="O9" s="41">
        <v>704131.51</v>
      </c>
      <c r="P9" s="206">
        <f t="shared" si="2"/>
        <v>51.77437573529412</v>
      </c>
      <c r="Q9" s="41">
        <v>0</v>
      </c>
      <c r="R9" s="41">
        <f>O9+Q9</f>
        <v>704131.51</v>
      </c>
    </row>
    <row r="10" spans="1:18" ht="12" customHeight="1">
      <c r="A10" s="13"/>
      <c r="B10" s="13"/>
      <c r="C10" s="14"/>
      <c r="D10" s="220"/>
      <c r="E10" s="16"/>
      <c r="F10" s="16">
        <v>2</v>
      </c>
      <c r="G10" s="13">
        <v>412</v>
      </c>
      <c r="H10" s="166" t="s">
        <v>38</v>
      </c>
      <c r="I10" s="41">
        <v>206000</v>
      </c>
      <c r="J10" s="41">
        <v>206000</v>
      </c>
      <c r="K10" s="41">
        <v>230000</v>
      </c>
      <c r="L10" s="206">
        <f t="shared" si="0"/>
        <v>111.6504854368932</v>
      </c>
      <c r="M10" s="206">
        <f t="shared" si="1"/>
        <v>111.6504854368932</v>
      </c>
      <c r="N10" s="206">
        <f>K10/I10*100</f>
        <v>111.6504854368932</v>
      </c>
      <c r="O10" s="41">
        <v>117392.74</v>
      </c>
      <c r="P10" s="206">
        <f t="shared" si="2"/>
        <v>51.040321739130434</v>
      </c>
      <c r="Q10" s="41">
        <v>0</v>
      </c>
      <c r="R10" s="41">
        <f aca="true" t="shared" si="3" ref="R10:R73">O10+Q10</f>
        <v>117392.74</v>
      </c>
    </row>
    <row r="11" spans="1:18" ht="12" customHeight="1">
      <c r="A11" s="13"/>
      <c r="B11" s="13"/>
      <c r="C11" s="14"/>
      <c r="D11" s="220"/>
      <c r="E11" s="16"/>
      <c r="F11" s="16">
        <v>3</v>
      </c>
      <c r="G11" s="13">
        <v>413</v>
      </c>
      <c r="H11" s="166" t="s">
        <v>39</v>
      </c>
      <c r="I11" s="41">
        <f>I13+I12</f>
        <v>2000</v>
      </c>
      <c r="J11" s="41">
        <f>J13+J12</f>
        <v>2000</v>
      </c>
      <c r="K11" s="41">
        <f>K13+K12</f>
        <v>0</v>
      </c>
      <c r="L11" s="206">
        <f t="shared" si="0"/>
        <v>0</v>
      </c>
      <c r="M11" s="206">
        <f t="shared" si="1"/>
        <v>0</v>
      </c>
      <c r="N11" s="206">
        <f aca="true" t="shared" si="4" ref="N11:N18">K11/J11*100</f>
        <v>0</v>
      </c>
      <c r="O11" s="41">
        <f>O13+O12</f>
        <v>0</v>
      </c>
      <c r="P11" s="206">
        <v>0</v>
      </c>
      <c r="Q11" s="41">
        <v>0</v>
      </c>
      <c r="R11" s="41">
        <f t="shared" si="3"/>
        <v>0</v>
      </c>
    </row>
    <row r="12" spans="1:18" ht="12" customHeight="1">
      <c r="A12" s="13"/>
      <c r="B12" s="13"/>
      <c r="C12" s="14"/>
      <c r="D12" s="220"/>
      <c r="E12" s="16"/>
      <c r="F12" s="16"/>
      <c r="G12" s="13">
        <v>413142</v>
      </c>
      <c r="H12" s="167" t="s">
        <v>539</v>
      </c>
      <c r="I12" s="41">
        <v>2000</v>
      </c>
      <c r="J12" s="41">
        <v>2000</v>
      </c>
      <c r="K12" s="41">
        <v>0</v>
      </c>
      <c r="L12" s="206">
        <f t="shared" si="0"/>
        <v>0</v>
      </c>
      <c r="M12" s="206">
        <f t="shared" si="1"/>
        <v>0</v>
      </c>
      <c r="N12" s="206">
        <f t="shared" si="4"/>
        <v>0</v>
      </c>
      <c r="O12" s="41">
        <v>0</v>
      </c>
      <c r="P12" s="206">
        <v>0</v>
      </c>
      <c r="Q12" s="41">
        <v>0</v>
      </c>
      <c r="R12" s="41">
        <f t="shared" si="3"/>
        <v>0</v>
      </c>
    </row>
    <row r="13" spans="1:18" ht="12" customHeight="1">
      <c r="A13" s="13"/>
      <c r="B13" s="13"/>
      <c r="C13" s="14"/>
      <c r="D13" s="220"/>
      <c r="E13" s="16"/>
      <c r="F13" s="16"/>
      <c r="G13" s="13">
        <v>413151</v>
      </c>
      <c r="H13" s="167" t="s">
        <v>540</v>
      </c>
      <c r="I13" s="41">
        <v>0</v>
      </c>
      <c r="J13" s="41">
        <v>0</v>
      </c>
      <c r="K13" s="41">
        <v>0</v>
      </c>
      <c r="L13" s="206">
        <v>0</v>
      </c>
      <c r="M13" s="206">
        <v>0</v>
      </c>
      <c r="N13" s="206">
        <v>0</v>
      </c>
      <c r="O13" s="41">
        <v>0</v>
      </c>
      <c r="P13" s="206">
        <v>0</v>
      </c>
      <c r="Q13" s="41">
        <v>0</v>
      </c>
      <c r="R13" s="41">
        <f t="shared" si="3"/>
        <v>0</v>
      </c>
    </row>
    <row r="14" spans="1:18" s="319" customFormat="1" ht="12" customHeight="1">
      <c r="A14" s="316"/>
      <c r="B14" s="316"/>
      <c r="C14" s="317"/>
      <c r="D14" s="318"/>
      <c r="E14" s="276"/>
      <c r="F14" s="20" t="s">
        <v>1205</v>
      </c>
      <c r="G14" s="17">
        <v>414</v>
      </c>
      <c r="H14" s="173" t="s">
        <v>100</v>
      </c>
      <c r="I14" s="41">
        <v>20000</v>
      </c>
      <c r="J14" s="296">
        <v>10000</v>
      </c>
      <c r="K14" s="296">
        <v>40000</v>
      </c>
      <c r="L14" s="311">
        <f t="shared" si="0"/>
        <v>200</v>
      </c>
      <c r="M14" s="311">
        <f t="shared" si="1"/>
        <v>400</v>
      </c>
      <c r="N14" s="206">
        <f>K14/I14*100</f>
        <v>200</v>
      </c>
      <c r="O14" s="296">
        <v>20000</v>
      </c>
      <c r="P14" s="206">
        <f t="shared" si="2"/>
        <v>50</v>
      </c>
      <c r="Q14" s="41">
        <v>0</v>
      </c>
      <c r="R14" s="41">
        <f t="shared" si="3"/>
        <v>20000</v>
      </c>
    </row>
    <row r="15" spans="1:18" ht="12" customHeight="1">
      <c r="A15" s="13"/>
      <c r="B15" s="13"/>
      <c r="C15" s="14"/>
      <c r="D15" s="220"/>
      <c r="E15" s="16"/>
      <c r="F15" s="16" t="s">
        <v>762</v>
      </c>
      <c r="G15" s="13">
        <v>415</v>
      </c>
      <c r="H15" s="166" t="s">
        <v>40</v>
      </c>
      <c r="I15" s="41">
        <f>I16</f>
        <v>120000</v>
      </c>
      <c r="J15" s="41">
        <f>J16</f>
        <v>120000</v>
      </c>
      <c r="K15" s="41">
        <f>K16</f>
        <v>130000</v>
      </c>
      <c r="L15" s="206">
        <f t="shared" si="0"/>
        <v>108.33333333333333</v>
      </c>
      <c r="M15" s="206">
        <f t="shared" si="1"/>
        <v>108.33333333333333</v>
      </c>
      <c r="N15" s="206">
        <f>K15/I15*100</f>
        <v>108.33333333333333</v>
      </c>
      <c r="O15" s="41">
        <v>67054.86</v>
      </c>
      <c r="P15" s="206">
        <f t="shared" si="2"/>
        <v>51.580661538461534</v>
      </c>
      <c r="Q15" s="41">
        <f>Q16</f>
        <v>0</v>
      </c>
      <c r="R15" s="41">
        <f t="shared" si="3"/>
        <v>67054.86</v>
      </c>
    </row>
    <row r="16" spans="1:18" ht="12" customHeight="1">
      <c r="A16" s="13"/>
      <c r="B16" s="13"/>
      <c r="C16" s="14"/>
      <c r="D16" s="220"/>
      <c r="E16" s="16"/>
      <c r="F16" s="16"/>
      <c r="G16" s="13">
        <v>415112</v>
      </c>
      <c r="H16" s="167" t="s">
        <v>541</v>
      </c>
      <c r="I16" s="41">
        <v>120000</v>
      </c>
      <c r="J16" s="41">
        <v>120000</v>
      </c>
      <c r="K16" s="41">
        <v>130000</v>
      </c>
      <c r="L16" s="206">
        <f t="shared" si="0"/>
        <v>108.33333333333333</v>
      </c>
      <c r="M16" s="206">
        <f t="shared" si="1"/>
        <v>108.33333333333333</v>
      </c>
      <c r="N16" s="206">
        <f>K16/I16*100</f>
        <v>108.33333333333333</v>
      </c>
      <c r="O16" s="41">
        <v>67054.86</v>
      </c>
      <c r="P16" s="206">
        <f t="shared" si="2"/>
        <v>51.580661538461534</v>
      </c>
      <c r="Q16" s="41">
        <v>0</v>
      </c>
      <c r="R16" s="41">
        <f t="shared" si="3"/>
        <v>67054.86</v>
      </c>
    </row>
    <row r="17" spans="1:18" ht="12" customHeight="1">
      <c r="A17" s="13"/>
      <c r="B17" s="13"/>
      <c r="C17" s="14"/>
      <c r="D17" s="220"/>
      <c r="E17" s="16"/>
      <c r="F17" s="16" t="s">
        <v>1206</v>
      </c>
      <c r="G17" s="13">
        <v>416</v>
      </c>
      <c r="H17" s="166" t="s">
        <v>700</v>
      </c>
      <c r="I17" s="41">
        <v>50000</v>
      </c>
      <c r="J17" s="41">
        <v>50000</v>
      </c>
      <c r="K17" s="41">
        <v>50000</v>
      </c>
      <c r="L17" s="206">
        <v>0</v>
      </c>
      <c r="M17" s="206">
        <v>0</v>
      </c>
      <c r="N17" s="206">
        <f t="shared" si="4"/>
        <v>100</v>
      </c>
      <c r="O17" s="41">
        <v>0</v>
      </c>
      <c r="P17" s="206">
        <f t="shared" si="2"/>
        <v>0</v>
      </c>
      <c r="Q17" s="41">
        <v>0</v>
      </c>
      <c r="R17" s="41">
        <f t="shared" si="3"/>
        <v>0</v>
      </c>
    </row>
    <row r="18" spans="1:18" ht="12" customHeight="1" hidden="1">
      <c r="A18" s="13"/>
      <c r="B18" s="13"/>
      <c r="C18" s="14"/>
      <c r="D18" s="220"/>
      <c r="E18" s="16"/>
      <c r="F18" s="16" t="s">
        <v>977</v>
      </c>
      <c r="G18" s="13">
        <v>417</v>
      </c>
      <c r="H18" s="166" t="s">
        <v>454</v>
      </c>
      <c r="I18" s="41">
        <v>0</v>
      </c>
      <c r="J18" s="41">
        <v>0</v>
      </c>
      <c r="K18" s="41">
        <v>0</v>
      </c>
      <c r="L18" s="206" t="e">
        <f t="shared" si="0"/>
        <v>#DIV/0!</v>
      </c>
      <c r="M18" s="206" t="e">
        <f t="shared" si="1"/>
        <v>#DIV/0!</v>
      </c>
      <c r="N18" s="206" t="e">
        <f t="shared" si="4"/>
        <v>#DIV/0!</v>
      </c>
      <c r="O18" s="41">
        <v>0</v>
      </c>
      <c r="P18" s="206" t="e">
        <f t="shared" si="2"/>
        <v>#DIV/0!</v>
      </c>
      <c r="Q18" s="41">
        <v>0</v>
      </c>
      <c r="R18" s="41">
        <f t="shared" si="3"/>
        <v>0</v>
      </c>
    </row>
    <row r="19" spans="1:18" ht="12" customHeight="1">
      <c r="A19" s="13"/>
      <c r="B19" s="13"/>
      <c r="C19" s="14"/>
      <c r="D19" s="220"/>
      <c r="E19" s="16"/>
      <c r="F19" s="16" t="s">
        <v>763</v>
      </c>
      <c r="G19" s="13">
        <v>421</v>
      </c>
      <c r="H19" s="166" t="s">
        <v>59</v>
      </c>
      <c r="I19" s="41">
        <f>I20+I21</f>
        <v>102000</v>
      </c>
      <c r="J19" s="41">
        <f>J20+J21</f>
        <v>102000</v>
      </c>
      <c r="K19" s="41">
        <f>K20+K21</f>
        <v>105000</v>
      </c>
      <c r="L19" s="206">
        <f t="shared" si="0"/>
        <v>102.94117647058823</v>
      </c>
      <c r="M19" s="206">
        <f t="shared" si="1"/>
        <v>102.94117647058823</v>
      </c>
      <c r="N19" s="206">
        <f aca="true" t="shared" si="5" ref="N19:N82">K19/I19*100</f>
        <v>102.94117647058823</v>
      </c>
      <c r="O19" s="41">
        <v>14660.48</v>
      </c>
      <c r="P19" s="206">
        <f t="shared" si="2"/>
        <v>13.962361904761906</v>
      </c>
      <c r="Q19" s="41">
        <v>0</v>
      </c>
      <c r="R19" s="41">
        <f t="shared" si="3"/>
        <v>14660.48</v>
      </c>
    </row>
    <row r="20" spans="1:18" ht="12" customHeight="1">
      <c r="A20" s="13"/>
      <c r="B20" s="13"/>
      <c r="C20" s="14"/>
      <c r="D20" s="220"/>
      <c r="E20" s="16"/>
      <c r="F20" s="16"/>
      <c r="G20" s="13"/>
      <c r="H20" s="167" t="s">
        <v>111</v>
      </c>
      <c r="I20" s="41">
        <v>102000</v>
      </c>
      <c r="J20" s="41">
        <v>102000</v>
      </c>
      <c r="K20" s="41">
        <v>105000</v>
      </c>
      <c r="L20" s="206">
        <f t="shared" si="0"/>
        <v>102.94117647058823</v>
      </c>
      <c r="M20" s="206">
        <f t="shared" si="1"/>
        <v>102.94117647058823</v>
      </c>
      <c r="N20" s="206">
        <f t="shared" si="5"/>
        <v>102.94117647058823</v>
      </c>
      <c r="O20" s="41">
        <v>14660.48</v>
      </c>
      <c r="P20" s="206">
        <f t="shared" si="2"/>
        <v>13.962361904761906</v>
      </c>
      <c r="Q20" s="41">
        <v>0</v>
      </c>
      <c r="R20" s="41">
        <f t="shared" si="3"/>
        <v>14660.48</v>
      </c>
    </row>
    <row r="21" spans="1:18" ht="12" customHeight="1">
      <c r="A21" s="13"/>
      <c r="B21" s="13"/>
      <c r="C21" s="14"/>
      <c r="D21" s="220"/>
      <c r="E21" s="16"/>
      <c r="F21" s="16"/>
      <c r="G21" s="13"/>
      <c r="H21" s="167" t="s">
        <v>542</v>
      </c>
      <c r="I21" s="41">
        <v>0</v>
      </c>
      <c r="J21" s="41">
        <v>0</v>
      </c>
      <c r="K21" s="41">
        <v>0</v>
      </c>
      <c r="L21" s="206">
        <v>0</v>
      </c>
      <c r="M21" s="206" t="e">
        <f t="shared" si="1"/>
        <v>#DIV/0!</v>
      </c>
      <c r="N21" s="206">
        <v>0</v>
      </c>
      <c r="O21" s="41">
        <v>0</v>
      </c>
      <c r="P21" s="206">
        <v>0</v>
      </c>
      <c r="Q21" s="41">
        <v>0</v>
      </c>
      <c r="R21" s="41">
        <f t="shared" si="3"/>
        <v>0</v>
      </c>
    </row>
    <row r="22" spans="1:18" ht="12" customHeight="1">
      <c r="A22" s="13"/>
      <c r="B22" s="13"/>
      <c r="C22" s="14"/>
      <c r="D22" s="220"/>
      <c r="E22" s="16"/>
      <c r="F22" s="16" t="s">
        <v>977</v>
      </c>
      <c r="G22" s="13">
        <v>422</v>
      </c>
      <c r="H22" s="166" t="s">
        <v>182</v>
      </c>
      <c r="I22" s="41">
        <f>SUM(I23:I24)</f>
        <v>70000</v>
      </c>
      <c r="J22" s="41">
        <f>SUM(J23:J24)</f>
        <v>70000</v>
      </c>
      <c r="K22" s="41">
        <f>SUM(K23:K24)</f>
        <v>70000</v>
      </c>
      <c r="L22" s="206">
        <f t="shared" si="0"/>
        <v>100</v>
      </c>
      <c r="M22" s="206">
        <f t="shared" si="1"/>
        <v>100</v>
      </c>
      <c r="N22" s="206">
        <f t="shared" si="5"/>
        <v>100</v>
      </c>
      <c r="O22" s="41">
        <f>SUM(O23:O24)</f>
        <v>0</v>
      </c>
      <c r="P22" s="206">
        <f t="shared" si="2"/>
        <v>0</v>
      </c>
      <c r="Q22" s="41">
        <f>SUM(Q23:Q24)</f>
        <v>0</v>
      </c>
      <c r="R22" s="41">
        <f t="shared" si="3"/>
        <v>0</v>
      </c>
    </row>
    <row r="23" spans="1:18" ht="12" customHeight="1">
      <c r="A23" s="13"/>
      <c r="B23" s="13"/>
      <c r="C23" s="14"/>
      <c r="D23" s="220"/>
      <c r="E23" s="16"/>
      <c r="F23" s="16"/>
      <c r="G23" s="13"/>
      <c r="H23" s="166" t="s">
        <v>41</v>
      </c>
      <c r="I23" s="41">
        <v>50000</v>
      </c>
      <c r="J23" s="41">
        <v>50000</v>
      </c>
      <c r="K23" s="41">
        <v>50000</v>
      </c>
      <c r="L23" s="206">
        <f t="shared" si="0"/>
        <v>100</v>
      </c>
      <c r="M23" s="206">
        <f t="shared" si="1"/>
        <v>100</v>
      </c>
      <c r="N23" s="206">
        <f t="shared" si="5"/>
        <v>100</v>
      </c>
      <c r="O23" s="41">
        <v>0</v>
      </c>
      <c r="P23" s="206">
        <f t="shared" si="2"/>
        <v>0</v>
      </c>
      <c r="Q23" s="41">
        <v>0</v>
      </c>
      <c r="R23" s="41">
        <f t="shared" si="3"/>
        <v>0</v>
      </c>
    </row>
    <row r="24" spans="1:18" ht="12" customHeight="1">
      <c r="A24" s="13"/>
      <c r="B24" s="13"/>
      <c r="C24" s="14"/>
      <c r="D24" s="220"/>
      <c r="E24" s="16"/>
      <c r="F24" s="16"/>
      <c r="G24" s="13"/>
      <c r="H24" s="166" t="s">
        <v>183</v>
      </c>
      <c r="I24" s="41">
        <v>20000</v>
      </c>
      <c r="J24" s="41">
        <v>20000</v>
      </c>
      <c r="K24" s="41">
        <v>20000</v>
      </c>
      <c r="L24" s="206">
        <f t="shared" si="0"/>
        <v>100</v>
      </c>
      <c r="M24" s="206">
        <f t="shared" si="1"/>
        <v>100</v>
      </c>
      <c r="N24" s="206">
        <f t="shared" si="5"/>
        <v>100</v>
      </c>
      <c r="O24" s="41">
        <v>0</v>
      </c>
      <c r="P24" s="206">
        <f t="shared" si="2"/>
        <v>0</v>
      </c>
      <c r="Q24" s="41">
        <v>0</v>
      </c>
      <c r="R24" s="41">
        <f t="shared" si="3"/>
        <v>0</v>
      </c>
    </row>
    <row r="25" spans="1:18" ht="12" customHeight="1">
      <c r="A25" s="13"/>
      <c r="B25" s="13"/>
      <c r="C25" s="14"/>
      <c r="D25" s="220"/>
      <c r="E25" s="16"/>
      <c r="F25" s="16" t="s">
        <v>764</v>
      </c>
      <c r="G25" s="13">
        <v>423</v>
      </c>
      <c r="H25" s="166" t="s">
        <v>42</v>
      </c>
      <c r="I25" s="41">
        <f>SUM(I26:I34)</f>
        <v>6732570</v>
      </c>
      <c r="J25" s="41">
        <f>SUM(J26:J34)</f>
        <v>6735000</v>
      </c>
      <c r="K25" s="41">
        <f>SUM(K26:K34)</f>
        <v>4700000</v>
      </c>
      <c r="L25" s="206">
        <f t="shared" si="0"/>
        <v>69.80989428999624</v>
      </c>
      <c r="M25" s="206">
        <f t="shared" si="1"/>
        <v>69.78470675575352</v>
      </c>
      <c r="N25" s="206">
        <f t="shared" si="5"/>
        <v>69.80989428999624</v>
      </c>
      <c r="O25" s="41">
        <v>2506152</v>
      </c>
      <c r="P25" s="206">
        <f t="shared" si="2"/>
        <v>53.322382978723404</v>
      </c>
      <c r="Q25" s="41">
        <f>SUM(Q26:Q34)</f>
        <v>0</v>
      </c>
      <c r="R25" s="41">
        <f t="shared" si="3"/>
        <v>2506152</v>
      </c>
    </row>
    <row r="26" spans="1:18" ht="12" customHeight="1" hidden="1">
      <c r="A26" s="13"/>
      <c r="B26" s="13"/>
      <c r="C26" s="14"/>
      <c r="D26" s="220"/>
      <c r="E26" s="16"/>
      <c r="F26" s="16"/>
      <c r="G26" s="13"/>
      <c r="H26" s="167" t="s">
        <v>543</v>
      </c>
      <c r="I26" s="41"/>
      <c r="J26" s="41"/>
      <c r="K26" s="41"/>
      <c r="L26" s="206" t="e">
        <f t="shared" si="0"/>
        <v>#DIV/0!</v>
      </c>
      <c r="M26" s="206" t="e">
        <f t="shared" si="1"/>
        <v>#DIV/0!</v>
      </c>
      <c r="N26" s="206" t="e">
        <f t="shared" si="5"/>
        <v>#DIV/0!</v>
      </c>
      <c r="O26" s="41"/>
      <c r="P26" s="206" t="e">
        <f t="shared" si="2"/>
        <v>#DIV/0!</v>
      </c>
      <c r="Q26" s="41">
        <v>0</v>
      </c>
      <c r="R26" s="41">
        <f t="shared" si="3"/>
        <v>0</v>
      </c>
    </row>
    <row r="27" spans="1:18" ht="12" customHeight="1">
      <c r="A27" s="13"/>
      <c r="B27" s="13"/>
      <c r="C27" s="14"/>
      <c r="D27" s="220"/>
      <c r="E27" s="16"/>
      <c r="F27" s="16"/>
      <c r="G27" s="13"/>
      <c r="H27" s="167" t="s">
        <v>544</v>
      </c>
      <c r="I27" s="41">
        <v>500000</v>
      </c>
      <c r="J27" s="41">
        <v>500000</v>
      </c>
      <c r="K27" s="41">
        <v>550000</v>
      </c>
      <c r="L27" s="206">
        <f t="shared" si="0"/>
        <v>110.00000000000001</v>
      </c>
      <c r="M27" s="206">
        <f t="shared" si="1"/>
        <v>110.00000000000001</v>
      </c>
      <c r="N27" s="206">
        <f t="shared" si="5"/>
        <v>110.00000000000001</v>
      </c>
      <c r="O27" s="41">
        <v>248700</v>
      </c>
      <c r="P27" s="206">
        <f t="shared" si="2"/>
        <v>45.21818181818182</v>
      </c>
      <c r="Q27" s="41">
        <v>0</v>
      </c>
      <c r="R27" s="41">
        <f t="shared" si="3"/>
        <v>248700</v>
      </c>
    </row>
    <row r="28" spans="1:18" ht="12" customHeight="1">
      <c r="A28" s="13"/>
      <c r="B28" s="13"/>
      <c r="C28" s="14"/>
      <c r="D28" s="220"/>
      <c r="E28" s="16"/>
      <c r="F28" s="16"/>
      <c r="G28" s="13"/>
      <c r="H28" s="173" t="s">
        <v>186</v>
      </c>
      <c r="I28" s="41">
        <v>550000</v>
      </c>
      <c r="J28" s="41">
        <v>550000</v>
      </c>
      <c r="K28" s="41">
        <v>0</v>
      </c>
      <c r="L28" s="206">
        <f t="shared" si="0"/>
        <v>0</v>
      </c>
      <c r="M28" s="206">
        <f t="shared" si="1"/>
        <v>0</v>
      </c>
      <c r="N28" s="206">
        <f t="shared" si="5"/>
        <v>0</v>
      </c>
      <c r="O28" s="41">
        <v>0</v>
      </c>
      <c r="P28" s="206">
        <v>0</v>
      </c>
      <c r="Q28" s="41">
        <v>0</v>
      </c>
      <c r="R28" s="41">
        <f t="shared" si="3"/>
        <v>0</v>
      </c>
    </row>
    <row r="29" spans="1:18" ht="12" customHeight="1">
      <c r="A29" s="13"/>
      <c r="B29" s="13"/>
      <c r="C29" s="14"/>
      <c r="D29" s="220"/>
      <c r="E29" s="16"/>
      <c r="F29" s="16"/>
      <c r="G29" s="13"/>
      <c r="H29" s="245" t="s">
        <v>720</v>
      </c>
      <c r="I29" s="41">
        <v>800000</v>
      </c>
      <c r="J29" s="41">
        <v>800000</v>
      </c>
      <c r="K29" s="41">
        <v>500000</v>
      </c>
      <c r="L29" s="206">
        <f t="shared" si="0"/>
        <v>62.5</v>
      </c>
      <c r="M29" s="206">
        <f t="shared" si="1"/>
        <v>62.5</v>
      </c>
      <c r="N29" s="206">
        <f t="shared" si="5"/>
        <v>62.5</v>
      </c>
      <c r="O29" s="41">
        <v>355345.54</v>
      </c>
      <c r="P29" s="206">
        <f t="shared" si="2"/>
        <v>71.06910799999999</v>
      </c>
      <c r="Q29" s="41">
        <v>0</v>
      </c>
      <c r="R29" s="41">
        <f t="shared" si="3"/>
        <v>355345.54</v>
      </c>
    </row>
    <row r="30" spans="1:18" ht="12" customHeight="1">
      <c r="A30" s="13"/>
      <c r="B30" s="13"/>
      <c r="C30" s="14"/>
      <c r="D30" s="220"/>
      <c r="E30" s="16"/>
      <c r="F30" s="16"/>
      <c r="G30" s="13"/>
      <c r="H30" s="167" t="s">
        <v>120</v>
      </c>
      <c r="I30" s="41">
        <v>200000</v>
      </c>
      <c r="J30" s="41">
        <v>200000</v>
      </c>
      <c r="K30" s="41">
        <v>200000</v>
      </c>
      <c r="L30" s="206">
        <f t="shared" si="0"/>
        <v>100</v>
      </c>
      <c r="M30" s="206">
        <f t="shared" si="1"/>
        <v>100</v>
      </c>
      <c r="N30" s="206">
        <f t="shared" si="5"/>
        <v>100</v>
      </c>
      <c r="O30" s="41">
        <v>0</v>
      </c>
      <c r="P30" s="206">
        <f t="shared" si="2"/>
        <v>0</v>
      </c>
      <c r="Q30" s="41">
        <v>0</v>
      </c>
      <c r="R30" s="41">
        <f t="shared" si="3"/>
        <v>0</v>
      </c>
    </row>
    <row r="31" spans="1:18" ht="12" customHeight="1">
      <c r="A31" s="13"/>
      <c r="B31" s="13"/>
      <c r="C31" s="14"/>
      <c r="D31" s="220"/>
      <c r="E31" s="16"/>
      <c r="F31" s="16"/>
      <c r="G31" s="13"/>
      <c r="H31" s="167" t="s">
        <v>484</v>
      </c>
      <c r="I31" s="41"/>
      <c r="J31" s="41"/>
      <c r="K31" s="41">
        <v>0</v>
      </c>
      <c r="L31" s="206">
        <v>0</v>
      </c>
      <c r="M31" s="206" t="e">
        <f t="shared" si="1"/>
        <v>#DIV/0!</v>
      </c>
      <c r="N31" s="206"/>
      <c r="O31" s="41">
        <v>0</v>
      </c>
      <c r="P31" s="206">
        <v>0</v>
      </c>
      <c r="Q31" s="41">
        <v>0</v>
      </c>
      <c r="R31" s="41">
        <f t="shared" si="3"/>
        <v>0</v>
      </c>
    </row>
    <row r="32" spans="1:18" ht="12" customHeight="1">
      <c r="A32" s="13"/>
      <c r="B32" s="13"/>
      <c r="C32" s="14"/>
      <c r="D32" s="220"/>
      <c r="E32" s="16"/>
      <c r="F32" s="16"/>
      <c r="G32" s="13"/>
      <c r="H32" s="167" t="s">
        <v>43</v>
      </c>
      <c r="I32" s="41">
        <v>997570</v>
      </c>
      <c r="J32" s="41">
        <v>1000000</v>
      </c>
      <c r="K32" s="41">
        <v>0</v>
      </c>
      <c r="L32" s="206">
        <f t="shared" si="0"/>
        <v>0</v>
      </c>
      <c r="M32" s="206">
        <f t="shared" si="1"/>
        <v>0</v>
      </c>
      <c r="N32" s="206">
        <f t="shared" si="5"/>
        <v>0</v>
      </c>
      <c r="O32" s="41">
        <v>0</v>
      </c>
      <c r="P32" s="206">
        <v>0</v>
      </c>
      <c r="Q32" s="41">
        <v>0</v>
      </c>
      <c r="R32" s="41">
        <f t="shared" si="3"/>
        <v>0</v>
      </c>
    </row>
    <row r="33" spans="1:18" ht="12" customHeight="1">
      <c r="A33" s="13"/>
      <c r="B33" s="13"/>
      <c r="C33" s="14"/>
      <c r="D33" s="220"/>
      <c r="E33" s="16"/>
      <c r="F33" s="16"/>
      <c r="G33" s="13"/>
      <c r="H33" s="167" t="s">
        <v>185</v>
      </c>
      <c r="I33" s="41">
        <v>270000</v>
      </c>
      <c r="J33" s="41">
        <v>270000</v>
      </c>
      <c r="K33" s="41">
        <v>0</v>
      </c>
      <c r="L33" s="206">
        <f t="shared" si="0"/>
        <v>0</v>
      </c>
      <c r="M33" s="206">
        <f t="shared" si="1"/>
        <v>0</v>
      </c>
      <c r="N33" s="206">
        <f t="shared" si="5"/>
        <v>0</v>
      </c>
      <c r="O33" s="41">
        <v>0</v>
      </c>
      <c r="P33" s="206">
        <v>0</v>
      </c>
      <c r="Q33" s="41">
        <v>0</v>
      </c>
      <c r="R33" s="41">
        <f t="shared" si="3"/>
        <v>0</v>
      </c>
    </row>
    <row r="34" spans="1:18" ht="12" customHeight="1">
      <c r="A34" s="13"/>
      <c r="B34" s="13"/>
      <c r="C34" s="14"/>
      <c r="D34" s="220"/>
      <c r="E34" s="16"/>
      <c r="F34" s="16"/>
      <c r="G34" s="13"/>
      <c r="H34" s="166" t="s">
        <v>184</v>
      </c>
      <c r="I34" s="41">
        <v>3415000</v>
      </c>
      <c r="J34" s="41">
        <v>3415000</v>
      </c>
      <c r="K34" s="41">
        <v>3450000</v>
      </c>
      <c r="L34" s="206">
        <f t="shared" si="0"/>
        <v>101.02489019033676</v>
      </c>
      <c r="M34" s="206">
        <f t="shared" si="1"/>
        <v>101.02489019033676</v>
      </c>
      <c r="N34" s="206">
        <f t="shared" si="5"/>
        <v>101.02489019033676</v>
      </c>
      <c r="O34" s="41">
        <v>1902106.12</v>
      </c>
      <c r="P34" s="206">
        <f t="shared" si="2"/>
        <v>55.13351072463768</v>
      </c>
      <c r="Q34" s="41">
        <v>0</v>
      </c>
      <c r="R34" s="41">
        <f t="shared" si="3"/>
        <v>1902106.12</v>
      </c>
    </row>
    <row r="35" spans="1:18" ht="12" customHeight="1" hidden="1">
      <c r="A35" s="13"/>
      <c r="B35" s="13"/>
      <c r="C35" s="14"/>
      <c r="D35" s="220"/>
      <c r="E35" s="16"/>
      <c r="F35" s="16">
        <v>11</v>
      </c>
      <c r="G35" s="13">
        <v>425</v>
      </c>
      <c r="H35" s="173" t="s">
        <v>69</v>
      </c>
      <c r="I35" s="41">
        <f>I36</f>
        <v>0</v>
      </c>
      <c r="J35" s="41">
        <f>J36</f>
        <v>0</v>
      </c>
      <c r="K35" s="41">
        <f>K36</f>
        <v>0</v>
      </c>
      <c r="L35" s="206" t="e">
        <f t="shared" si="0"/>
        <v>#DIV/0!</v>
      </c>
      <c r="M35" s="206" t="e">
        <f t="shared" si="1"/>
        <v>#DIV/0!</v>
      </c>
      <c r="N35" s="206" t="e">
        <f t="shared" si="5"/>
        <v>#DIV/0!</v>
      </c>
      <c r="O35" s="41">
        <f>O36</f>
        <v>0</v>
      </c>
      <c r="P35" s="206" t="e">
        <f t="shared" si="2"/>
        <v>#DIV/0!</v>
      </c>
      <c r="Q35" s="41">
        <v>0</v>
      </c>
      <c r="R35" s="41">
        <f t="shared" si="3"/>
        <v>0</v>
      </c>
    </row>
    <row r="36" spans="1:18" ht="12" customHeight="1" hidden="1">
      <c r="A36" s="13"/>
      <c r="B36" s="13"/>
      <c r="C36" s="14"/>
      <c r="D36" s="220"/>
      <c r="E36" s="16"/>
      <c r="F36" s="16"/>
      <c r="G36" s="13"/>
      <c r="H36" s="173" t="s">
        <v>545</v>
      </c>
      <c r="I36" s="41">
        <v>0</v>
      </c>
      <c r="J36" s="41">
        <v>0</v>
      </c>
      <c r="K36" s="41">
        <v>0</v>
      </c>
      <c r="L36" s="206" t="e">
        <f t="shared" si="0"/>
        <v>#DIV/0!</v>
      </c>
      <c r="M36" s="206" t="e">
        <f t="shared" si="1"/>
        <v>#DIV/0!</v>
      </c>
      <c r="N36" s="206" t="e">
        <f t="shared" si="5"/>
        <v>#DIV/0!</v>
      </c>
      <c r="O36" s="41">
        <v>0</v>
      </c>
      <c r="P36" s="206" t="e">
        <f t="shared" si="2"/>
        <v>#DIV/0!</v>
      </c>
      <c r="Q36" s="41">
        <v>0</v>
      </c>
      <c r="R36" s="41">
        <f t="shared" si="3"/>
        <v>0</v>
      </c>
    </row>
    <row r="37" spans="1:18" ht="12" customHeight="1">
      <c r="A37" s="13"/>
      <c r="B37" s="13"/>
      <c r="C37" s="14"/>
      <c r="D37" s="220"/>
      <c r="E37" s="16"/>
      <c r="F37" s="16" t="s">
        <v>978</v>
      </c>
      <c r="G37" s="13">
        <v>426</v>
      </c>
      <c r="H37" s="166" t="s">
        <v>72</v>
      </c>
      <c r="I37" s="41">
        <f>SUM(I38:I41)</f>
        <v>200000</v>
      </c>
      <c r="J37" s="41">
        <f>SUM(J38:J41)</f>
        <v>200000</v>
      </c>
      <c r="K37" s="41">
        <f>SUM(K38:K41)</f>
        <v>200000</v>
      </c>
      <c r="L37" s="206">
        <f t="shared" si="0"/>
        <v>100</v>
      </c>
      <c r="M37" s="206">
        <f t="shared" si="1"/>
        <v>100</v>
      </c>
      <c r="N37" s="206">
        <f t="shared" si="5"/>
        <v>100</v>
      </c>
      <c r="O37" s="41">
        <f>SUM(O38:O41)</f>
        <v>0</v>
      </c>
      <c r="P37" s="206">
        <f t="shared" si="2"/>
        <v>0</v>
      </c>
      <c r="Q37" s="41">
        <f>SUM(Q38:Q39)</f>
        <v>0</v>
      </c>
      <c r="R37" s="41">
        <f t="shared" si="3"/>
        <v>0</v>
      </c>
    </row>
    <row r="38" spans="1:18" ht="12" customHeight="1">
      <c r="A38" s="13"/>
      <c r="B38" s="13"/>
      <c r="C38" s="14"/>
      <c r="D38" s="220"/>
      <c r="E38" s="16"/>
      <c r="F38" s="16"/>
      <c r="G38" s="13"/>
      <c r="H38" s="166" t="s">
        <v>73</v>
      </c>
      <c r="I38" s="41">
        <v>150000</v>
      </c>
      <c r="J38" s="41">
        <v>150000</v>
      </c>
      <c r="K38" s="41">
        <v>150000</v>
      </c>
      <c r="L38" s="206">
        <f t="shared" si="0"/>
        <v>100</v>
      </c>
      <c r="M38" s="206">
        <f t="shared" si="1"/>
        <v>100</v>
      </c>
      <c r="N38" s="206">
        <f t="shared" si="5"/>
        <v>100</v>
      </c>
      <c r="O38" s="41">
        <v>0</v>
      </c>
      <c r="P38" s="206">
        <v>0</v>
      </c>
      <c r="Q38" s="41">
        <v>0</v>
      </c>
      <c r="R38" s="41">
        <f t="shared" si="3"/>
        <v>0</v>
      </c>
    </row>
    <row r="39" spans="1:18" ht="12" customHeight="1">
      <c r="A39" s="13"/>
      <c r="B39" s="13"/>
      <c r="C39" s="14"/>
      <c r="D39" s="220"/>
      <c r="E39" s="16"/>
      <c r="F39" s="16"/>
      <c r="G39" s="13"/>
      <c r="H39" s="167" t="s">
        <v>546</v>
      </c>
      <c r="I39" s="41">
        <v>50000</v>
      </c>
      <c r="J39" s="41">
        <v>50000</v>
      </c>
      <c r="K39" s="41">
        <v>50000</v>
      </c>
      <c r="L39" s="206">
        <f t="shared" si="0"/>
        <v>100</v>
      </c>
      <c r="M39" s="206">
        <f t="shared" si="1"/>
        <v>100</v>
      </c>
      <c r="N39" s="206">
        <f t="shared" si="5"/>
        <v>100</v>
      </c>
      <c r="O39" s="41">
        <v>0</v>
      </c>
      <c r="P39" s="206">
        <f t="shared" si="2"/>
        <v>0</v>
      </c>
      <c r="Q39" s="41">
        <v>0</v>
      </c>
      <c r="R39" s="41">
        <f t="shared" si="3"/>
        <v>0</v>
      </c>
    </row>
    <row r="40" spans="1:18" ht="12" customHeight="1" hidden="1">
      <c r="A40" s="13"/>
      <c r="B40" s="13"/>
      <c r="C40" s="14"/>
      <c r="D40" s="220"/>
      <c r="E40" s="16"/>
      <c r="F40" s="16"/>
      <c r="G40" s="13"/>
      <c r="H40" s="167" t="s">
        <v>189</v>
      </c>
      <c r="I40" s="41"/>
      <c r="J40" s="41"/>
      <c r="K40" s="41"/>
      <c r="L40" s="206" t="e">
        <f t="shared" si="0"/>
        <v>#DIV/0!</v>
      </c>
      <c r="M40" s="206" t="e">
        <f t="shared" si="1"/>
        <v>#DIV/0!</v>
      </c>
      <c r="N40" s="206" t="e">
        <f t="shared" si="5"/>
        <v>#DIV/0!</v>
      </c>
      <c r="O40" s="41"/>
      <c r="P40" s="206" t="e">
        <f t="shared" si="2"/>
        <v>#DIV/0!</v>
      </c>
      <c r="Q40" s="41">
        <v>0</v>
      </c>
      <c r="R40" s="41">
        <f t="shared" si="3"/>
        <v>0</v>
      </c>
    </row>
    <row r="41" spans="1:18" ht="27" customHeight="1">
      <c r="A41" s="13"/>
      <c r="B41" s="13"/>
      <c r="C41" s="14"/>
      <c r="D41" s="220"/>
      <c r="E41" s="16"/>
      <c r="F41" s="16"/>
      <c r="G41" s="13"/>
      <c r="H41" s="167" t="s">
        <v>1170</v>
      </c>
      <c r="I41" s="41">
        <v>0</v>
      </c>
      <c r="J41" s="41">
        <v>0</v>
      </c>
      <c r="K41" s="41">
        <v>0</v>
      </c>
      <c r="L41" s="206">
        <v>0</v>
      </c>
      <c r="M41" s="206" t="e">
        <f t="shared" si="1"/>
        <v>#DIV/0!</v>
      </c>
      <c r="N41" s="206">
        <v>0</v>
      </c>
      <c r="O41" s="41">
        <v>0</v>
      </c>
      <c r="P41" s="206">
        <v>0</v>
      </c>
      <c r="Q41" s="41">
        <v>0</v>
      </c>
      <c r="R41" s="41">
        <f t="shared" si="3"/>
        <v>0</v>
      </c>
    </row>
    <row r="42" spans="1:18" ht="12" customHeight="1" hidden="1">
      <c r="A42" s="13"/>
      <c r="B42" s="13"/>
      <c r="C42" s="14"/>
      <c r="D42" s="220"/>
      <c r="E42" s="16"/>
      <c r="F42" s="16" t="s">
        <v>905</v>
      </c>
      <c r="G42" s="13">
        <v>465</v>
      </c>
      <c r="H42" s="173" t="s">
        <v>589</v>
      </c>
      <c r="I42" s="41">
        <v>35000</v>
      </c>
      <c r="J42" s="41">
        <v>35000</v>
      </c>
      <c r="K42" s="41">
        <v>0</v>
      </c>
      <c r="L42" s="206">
        <f t="shared" si="0"/>
        <v>0</v>
      </c>
      <c r="M42" s="206">
        <f t="shared" si="1"/>
        <v>0</v>
      </c>
      <c r="N42" s="206">
        <f t="shared" si="5"/>
        <v>0</v>
      </c>
      <c r="O42" s="41">
        <v>0</v>
      </c>
      <c r="P42" s="206" t="e">
        <f t="shared" si="2"/>
        <v>#DIV/0!</v>
      </c>
      <c r="Q42" s="41">
        <v>0</v>
      </c>
      <c r="R42" s="41">
        <f t="shared" si="3"/>
        <v>0</v>
      </c>
    </row>
    <row r="43" spans="1:18" ht="12" customHeight="1">
      <c r="A43" s="13"/>
      <c r="B43" s="13"/>
      <c r="C43" s="14"/>
      <c r="D43" s="220"/>
      <c r="E43" s="16"/>
      <c r="F43" s="16" t="s">
        <v>765</v>
      </c>
      <c r="G43" s="13">
        <v>481</v>
      </c>
      <c r="H43" s="166" t="s">
        <v>65</v>
      </c>
      <c r="I43" s="41">
        <f>I44</f>
        <v>500000</v>
      </c>
      <c r="J43" s="41">
        <f>J44</f>
        <v>500000</v>
      </c>
      <c r="K43" s="41">
        <f>K44</f>
        <v>500000</v>
      </c>
      <c r="L43" s="206">
        <f t="shared" si="0"/>
        <v>100</v>
      </c>
      <c r="M43" s="206">
        <f t="shared" si="1"/>
        <v>100</v>
      </c>
      <c r="N43" s="206">
        <f t="shared" si="5"/>
        <v>100</v>
      </c>
      <c r="O43" s="41">
        <v>152322</v>
      </c>
      <c r="P43" s="206">
        <f t="shared" si="2"/>
        <v>30.4644</v>
      </c>
      <c r="Q43" s="41">
        <f>Q44</f>
        <v>0</v>
      </c>
      <c r="R43" s="41">
        <f t="shared" si="3"/>
        <v>152322</v>
      </c>
    </row>
    <row r="44" spans="1:18" ht="12" customHeight="1">
      <c r="A44" s="13"/>
      <c r="B44" s="13"/>
      <c r="C44" s="14"/>
      <c r="D44" s="220"/>
      <c r="E44" s="16"/>
      <c r="F44" s="16"/>
      <c r="G44" s="13"/>
      <c r="H44" s="166" t="s">
        <v>187</v>
      </c>
      <c r="I44" s="41">
        <v>500000</v>
      </c>
      <c r="J44" s="41">
        <v>500000</v>
      </c>
      <c r="K44" s="41">
        <v>500000</v>
      </c>
      <c r="L44" s="206">
        <f t="shared" si="0"/>
        <v>100</v>
      </c>
      <c r="M44" s="206">
        <f t="shared" si="1"/>
        <v>100</v>
      </c>
      <c r="N44" s="206">
        <f t="shared" si="5"/>
        <v>100</v>
      </c>
      <c r="O44" s="41">
        <v>152322</v>
      </c>
      <c r="P44" s="206">
        <f t="shared" si="2"/>
        <v>30.4644</v>
      </c>
      <c r="Q44" s="41">
        <v>0</v>
      </c>
      <c r="R44" s="41">
        <f t="shared" si="3"/>
        <v>152322</v>
      </c>
    </row>
    <row r="45" spans="1:18" ht="12" customHeight="1" hidden="1">
      <c r="A45" s="13"/>
      <c r="B45" s="13"/>
      <c r="C45" s="14"/>
      <c r="D45" s="220"/>
      <c r="E45" s="16"/>
      <c r="F45" s="16" t="s">
        <v>722</v>
      </c>
      <c r="G45" s="13">
        <v>482</v>
      </c>
      <c r="H45" s="167" t="s">
        <v>194</v>
      </c>
      <c r="I45" s="41">
        <f>I46+I47</f>
        <v>0</v>
      </c>
      <c r="J45" s="41">
        <f>J46+J47</f>
        <v>0</v>
      </c>
      <c r="K45" s="41">
        <f>K46+K47</f>
        <v>0</v>
      </c>
      <c r="L45" s="206" t="e">
        <f t="shared" si="0"/>
        <v>#DIV/0!</v>
      </c>
      <c r="M45" s="206" t="e">
        <f t="shared" si="1"/>
        <v>#DIV/0!</v>
      </c>
      <c r="N45" s="206" t="e">
        <f t="shared" si="5"/>
        <v>#DIV/0!</v>
      </c>
      <c r="O45" s="41">
        <f>O46+O47</f>
        <v>0</v>
      </c>
      <c r="P45" s="206" t="e">
        <f t="shared" si="2"/>
        <v>#DIV/0!</v>
      </c>
      <c r="Q45" s="41">
        <f>Q46+Q47</f>
        <v>0</v>
      </c>
      <c r="R45" s="41">
        <f t="shared" si="3"/>
        <v>0</v>
      </c>
    </row>
    <row r="46" spans="1:18" ht="12" customHeight="1" hidden="1">
      <c r="A46" s="13"/>
      <c r="B46" s="13"/>
      <c r="C46" s="14"/>
      <c r="D46" s="220"/>
      <c r="E46" s="16"/>
      <c r="F46" s="16"/>
      <c r="G46" s="13"/>
      <c r="H46" s="167" t="s">
        <v>547</v>
      </c>
      <c r="I46" s="41"/>
      <c r="J46" s="41"/>
      <c r="K46" s="41"/>
      <c r="L46" s="206" t="e">
        <f t="shared" si="0"/>
        <v>#DIV/0!</v>
      </c>
      <c r="M46" s="206" t="e">
        <f t="shared" si="1"/>
        <v>#DIV/0!</v>
      </c>
      <c r="N46" s="206" t="e">
        <f t="shared" si="5"/>
        <v>#DIV/0!</v>
      </c>
      <c r="O46" s="41"/>
      <c r="P46" s="206" t="e">
        <f t="shared" si="2"/>
        <v>#DIV/0!</v>
      </c>
      <c r="Q46" s="41">
        <v>0</v>
      </c>
      <c r="R46" s="41">
        <f t="shared" si="3"/>
        <v>0</v>
      </c>
    </row>
    <row r="47" spans="1:18" ht="12" customHeight="1" hidden="1">
      <c r="A47" s="13"/>
      <c r="B47" s="13"/>
      <c r="C47" s="14"/>
      <c r="D47" s="220"/>
      <c r="E47" s="16"/>
      <c r="F47" s="16"/>
      <c r="G47" s="13"/>
      <c r="H47" s="167" t="s">
        <v>548</v>
      </c>
      <c r="I47" s="41"/>
      <c r="J47" s="41"/>
      <c r="K47" s="41"/>
      <c r="L47" s="206" t="e">
        <f t="shared" si="0"/>
        <v>#DIV/0!</v>
      </c>
      <c r="M47" s="206" t="e">
        <f t="shared" si="1"/>
        <v>#DIV/0!</v>
      </c>
      <c r="N47" s="206" t="e">
        <f t="shared" si="5"/>
        <v>#DIV/0!</v>
      </c>
      <c r="O47" s="41"/>
      <c r="P47" s="206" t="e">
        <f t="shared" si="2"/>
        <v>#DIV/0!</v>
      </c>
      <c r="Q47" s="41">
        <v>0</v>
      </c>
      <c r="R47" s="41">
        <f t="shared" si="3"/>
        <v>0</v>
      </c>
    </row>
    <row r="48" spans="1:18" ht="12" customHeight="1" hidden="1">
      <c r="A48" s="13"/>
      <c r="B48" s="14" t="s">
        <v>201</v>
      </c>
      <c r="C48" s="14"/>
      <c r="D48" s="220"/>
      <c r="E48" s="16"/>
      <c r="F48" s="16"/>
      <c r="G48" s="16"/>
      <c r="H48" s="202" t="s">
        <v>628</v>
      </c>
      <c r="I48" s="41"/>
      <c r="J48" s="41"/>
      <c r="K48" s="41"/>
      <c r="L48" s="206"/>
      <c r="M48" s="206" t="e">
        <f t="shared" si="1"/>
        <v>#DIV/0!</v>
      </c>
      <c r="N48" s="206" t="e">
        <f t="shared" si="5"/>
        <v>#DIV/0!</v>
      </c>
      <c r="O48" s="41"/>
      <c r="P48" s="206" t="e">
        <f t="shared" si="2"/>
        <v>#DIV/0!</v>
      </c>
      <c r="Q48" s="41"/>
      <c r="R48" s="41">
        <f t="shared" si="3"/>
        <v>0</v>
      </c>
    </row>
    <row r="49" spans="1:18" ht="12" customHeight="1" hidden="1">
      <c r="A49" s="13"/>
      <c r="B49" s="14"/>
      <c r="C49" s="14"/>
      <c r="D49" s="160" t="s">
        <v>600</v>
      </c>
      <c r="E49" s="160"/>
      <c r="F49" s="160"/>
      <c r="G49" s="14"/>
      <c r="H49" s="15" t="s">
        <v>599</v>
      </c>
      <c r="I49" s="206">
        <f>I50</f>
        <v>0</v>
      </c>
      <c r="J49" s="206">
        <f>J50</f>
        <v>0</v>
      </c>
      <c r="K49" s="206">
        <f>K50</f>
        <v>0</v>
      </c>
      <c r="L49" s="206" t="e">
        <f>(K49/I49)*100</f>
        <v>#DIV/0!</v>
      </c>
      <c r="M49" s="206" t="e">
        <f t="shared" si="1"/>
        <v>#DIV/0!</v>
      </c>
      <c r="N49" s="206" t="e">
        <f t="shared" si="5"/>
        <v>#DIV/0!</v>
      </c>
      <c r="O49" s="206">
        <f>O50</f>
        <v>0</v>
      </c>
      <c r="P49" s="206" t="e">
        <f t="shared" si="2"/>
        <v>#DIV/0!</v>
      </c>
      <c r="Q49" s="206">
        <f>Q50</f>
        <v>0</v>
      </c>
      <c r="R49" s="41">
        <f t="shared" si="3"/>
        <v>0</v>
      </c>
    </row>
    <row r="50" spans="1:18" ht="12" customHeight="1" hidden="1">
      <c r="A50" s="13"/>
      <c r="B50" s="13"/>
      <c r="C50" s="14"/>
      <c r="D50" s="160" t="s">
        <v>601</v>
      </c>
      <c r="E50" s="160"/>
      <c r="F50" s="160"/>
      <c r="G50" s="14"/>
      <c r="H50" s="15" t="s">
        <v>603</v>
      </c>
      <c r="I50" s="41">
        <f>SUM(I52:I54)</f>
        <v>0</v>
      </c>
      <c r="J50" s="41">
        <f>SUM(J52:J54)</f>
        <v>0</v>
      </c>
      <c r="K50" s="41">
        <f>SUM(K52:K54)</f>
        <v>0</v>
      </c>
      <c r="L50" s="206" t="e">
        <f>(K50/I50)*100</f>
        <v>#DIV/0!</v>
      </c>
      <c r="M50" s="206" t="e">
        <f t="shared" si="1"/>
        <v>#DIV/0!</v>
      </c>
      <c r="N50" s="206" t="e">
        <f t="shared" si="5"/>
        <v>#DIV/0!</v>
      </c>
      <c r="O50" s="41">
        <f>SUM(O52:O54)</f>
        <v>0</v>
      </c>
      <c r="P50" s="206" t="e">
        <f t="shared" si="2"/>
        <v>#DIV/0!</v>
      </c>
      <c r="Q50" s="41">
        <f>SUM(Q52:Q54)</f>
        <v>0</v>
      </c>
      <c r="R50" s="41">
        <f t="shared" si="3"/>
        <v>0</v>
      </c>
    </row>
    <row r="51" spans="1:18" ht="25.5" hidden="1">
      <c r="A51" s="13"/>
      <c r="B51" s="13"/>
      <c r="C51" s="14">
        <v>160</v>
      </c>
      <c r="D51" s="160"/>
      <c r="E51" s="160"/>
      <c r="F51" s="160"/>
      <c r="G51" s="14"/>
      <c r="H51" s="15" t="s">
        <v>48</v>
      </c>
      <c r="I51" s="41">
        <f>I50</f>
        <v>0</v>
      </c>
      <c r="J51" s="41">
        <f>J50</f>
        <v>0</v>
      </c>
      <c r="K51" s="41">
        <f>K50</f>
        <v>0</v>
      </c>
      <c r="L51" s="41" t="e">
        <f>L50</f>
        <v>#DIV/0!</v>
      </c>
      <c r="M51" s="206" t="e">
        <f t="shared" si="1"/>
        <v>#DIV/0!</v>
      </c>
      <c r="N51" s="206" t="e">
        <f t="shared" si="5"/>
        <v>#DIV/0!</v>
      </c>
      <c r="O51" s="41">
        <f>O50</f>
        <v>0</v>
      </c>
      <c r="P51" s="206" t="e">
        <f t="shared" si="2"/>
        <v>#DIV/0!</v>
      </c>
      <c r="Q51" s="41">
        <f>Q50</f>
        <v>0</v>
      </c>
      <c r="R51" s="41">
        <f t="shared" si="3"/>
        <v>0</v>
      </c>
    </row>
    <row r="52" spans="1:18" ht="12" customHeight="1" hidden="1">
      <c r="A52" s="13"/>
      <c r="B52" s="13"/>
      <c r="C52" s="14"/>
      <c r="D52" s="220"/>
      <c r="E52" s="16"/>
      <c r="F52" s="16" t="s">
        <v>270</v>
      </c>
      <c r="G52" s="13">
        <v>416</v>
      </c>
      <c r="H52" s="166" t="s">
        <v>181</v>
      </c>
      <c r="I52" s="41"/>
      <c r="J52" s="41"/>
      <c r="K52" s="41"/>
      <c r="L52" s="206" t="e">
        <f>(K52/I52)*100</f>
        <v>#DIV/0!</v>
      </c>
      <c r="M52" s="206" t="e">
        <f t="shared" si="1"/>
        <v>#DIV/0!</v>
      </c>
      <c r="N52" s="206" t="e">
        <f t="shared" si="5"/>
        <v>#DIV/0!</v>
      </c>
      <c r="O52" s="41"/>
      <c r="P52" s="206" t="e">
        <f t="shared" si="2"/>
        <v>#DIV/0!</v>
      </c>
      <c r="Q52" s="41">
        <v>0</v>
      </c>
      <c r="R52" s="41">
        <f t="shared" si="3"/>
        <v>0</v>
      </c>
    </row>
    <row r="53" spans="1:18" ht="12" customHeight="1" hidden="1">
      <c r="A53" s="13"/>
      <c r="B53" s="13"/>
      <c r="C53" s="14"/>
      <c r="D53" s="220"/>
      <c r="E53" s="16"/>
      <c r="F53" s="16" t="s">
        <v>271</v>
      </c>
      <c r="G53" s="13">
        <v>423</v>
      </c>
      <c r="H53" s="166" t="s">
        <v>42</v>
      </c>
      <c r="I53" s="41"/>
      <c r="J53" s="41"/>
      <c r="K53" s="41"/>
      <c r="L53" s="206" t="e">
        <f>(K53/I53)*100</f>
        <v>#DIV/0!</v>
      </c>
      <c r="M53" s="206" t="e">
        <f t="shared" si="1"/>
        <v>#DIV/0!</v>
      </c>
      <c r="N53" s="206" t="e">
        <f t="shared" si="5"/>
        <v>#DIV/0!</v>
      </c>
      <c r="O53" s="41"/>
      <c r="P53" s="206" t="e">
        <f t="shared" si="2"/>
        <v>#DIV/0!</v>
      </c>
      <c r="Q53" s="41">
        <v>0</v>
      </c>
      <c r="R53" s="41">
        <f t="shared" si="3"/>
        <v>0</v>
      </c>
    </row>
    <row r="54" spans="1:18" ht="12" customHeight="1" hidden="1">
      <c r="A54" s="13"/>
      <c r="B54" s="13"/>
      <c r="C54" s="14"/>
      <c r="D54" s="220"/>
      <c r="E54" s="16"/>
      <c r="F54" s="16" t="s">
        <v>272</v>
      </c>
      <c r="G54" s="13">
        <v>426</v>
      </c>
      <c r="H54" s="173" t="s">
        <v>72</v>
      </c>
      <c r="I54" s="41">
        <v>0</v>
      </c>
      <c r="J54" s="41">
        <v>0</v>
      </c>
      <c r="K54" s="41">
        <v>0</v>
      </c>
      <c r="L54" s="206">
        <v>0</v>
      </c>
      <c r="M54" s="206" t="e">
        <f t="shared" si="1"/>
        <v>#DIV/0!</v>
      </c>
      <c r="N54" s="206" t="e">
        <f t="shared" si="5"/>
        <v>#DIV/0!</v>
      </c>
      <c r="O54" s="41">
        <v>0</v>
      </c>
      <c r="P54" s="206" t="e">
        <f t="shared" si="2"/>
        <v>#DIV/0!</v>
      </c>
      <c r="Q54" s="41">
        <v>0</v>
      </c>
      <c r="R54" s="41">
        <f t="shared" si="3"/>
        <v>0</v>
      </c>
    </row>
    <row r="55" spans="1:18" ht="12" customHeight="1">
      <c r="A55" s="13"/>
      <c r="B55" s="13"/>
      <c r="C55" s="14"/>
      <c r="D55" s="220"/>
      <c r="E55" s="16"/>
      <c r="F55" s="16"/>
      <c r="G55" s="13"/>
      <c r="H55" s="15" t="s">
        <v>44</v>
      </c>
      <c r="I55" s="41"/>
      <c r="J55" s="41"/>
      <c r="K55" s="41"/>
      <c r="L55" s="206"/>
      <c r="M55" s="206"/>
      <c r="N55" s="206"/>
      <c r="O55" s="41"/>
      <c r="P55" s="206"/>
      <c r="Q55" s="41"/>
      <c r="R55" s="41"/>
    </row>
    <row r="56" spans="1:18" ht="12" customHeight="1">
      <c r="A56" s="13"/>
      <c r="B56" s="13"/>
      <c r="C56" s="14"/>
      <c r="D56" s="220"/>
      <c r="E56" s="16"/>
      <c r="F56" s="16"/>
      <c r="G56" s="16" t="s">
        <v>52</v>
      </c>
      <c r="H56" s="166" t="s">
        <v>45</v>
      </c>
      <c r="I56" s="41">
        <f>I8</f>
        <v>9237570</v>
      </c>
      <c r="J56" s="41">
        <f>J8</f>
        <v>9230000</v>
      </c>
      <c r="K56" s="41">
        <f>K8</f>
        <v>7385000</v>
      </c>
      <c r="L56" s="206">
        <f aca="true" t="shared" si="6" ref="L56:L68">(K56/I56)*100</f>
        <v>79.9452669912109</v>
      </c>
      <c r="M56" s="206">
        <f t="shared" si="1"/>
        <v>80.01083423618634</v>
      </c>
      <c r="N56" s="206">
        <f t="shared" si="5"/>
        <v>79.9452669912109</v>
      </c>
      <c r="O56" s="41">
        <f>O8</f>
        <v>3581713.59</v>
      </c>
      <c r="P56" s="206">
        <f t="shared" si="2"/>
        <v>48.499845497630325</v>
      </c>
      <c r="Q56" s="41">
        <f>Q8</f>
        <v>0</v>
      </c>
      <c r="R56" s="41">
        <f t="shared" si="3"/>
        <v>3581713.59</v>
      </c>
    </row>
    <row r="57" spans="1:18" ht="12.75">
      <c r="A57" s="13"/>
      <c r="B57" s="13"/>
      <c r="C57" s="14"/>
      <c r="D57" s="220"/>
      <c r="E57" s="16"/>
      <c r="F57" s="16"/>
      <c r="G57" s="13"/>
      <c r="H57" s="15" t="s">
        <v>46</v>
      </c>
      <c r="I57" s="206">
        <f>I56</f>
        <v>9237570</v>
      </c>
      <c r="J57" s="206">
        <f>J56</f>
        <v>9230000</v>
      </c>
      <c r="K57" s="206">
        <f>K56</f>
        <v>7385000</v>
      </c>
      <c r="L57" s="206">
        <f t="shared" si="6"/>
        <v>79.9452669912109</v>
      </c>
      <c r="M57" s="206">
        <f t="shared" si="1"/>
        <v>80.01083423618634</v>
      </c>
      <c r="N57" s="206">
        <f t="shared" si="5"/>
        <v>79.9452669912109</v>
      </c>
      <c r="O57" s="206">
        <f>O56</f>
        <v>3581713.59</v>
      </c>
      <c r="P57" s="206">
        <f t="shared" si="2"/>
        <v>48.499845497630325</v>
      </c>
      <c r="Q57" s="206">
        <f>Q56</f>
        <v>0</v>
      </c>
      <c r="R57" s="41">
        <f t="shared" si="3"/>
        <v>3581713.59</v>
      </c>
    </row>
    <row r="58" spans="1:18" ht="12" customHeight="1" hidden="1">
      <c r="A58" s="13"/>
      <c r="B58" s="13"/>
      <c r="C58" s="14"/>
      <c r="D58" s="220"/>
      <c r="E58" s="16"/>
      <c r="F58" s="16"/>
      <c r="G58" s="13"/>
      <c r="H58" s="15" t="s">
        <v>47</v>
      </c>
      <c r="I58" s="206"/>
      <c r="J58" s="206"/>
      <c r="K58" s="206"/>
      <c r="L58" s="206" t="e">
        <f t="shared" si="6"/>
        <v>#DIV/0!</v>
      </c>
      <c r="M58" s="206" t="e">
        <f t="shared" si="1"/>
        <v>#DIV/0!</v>
      </c>
      <c r="N58" s="206"/>
      <c r="O58" s="206"/>
      <c r="P58" s="206" t="e">
        <f t="shared" si="2"/>
        <v>#DIV/0!</v>
      </c>
      <c r="Q58" s="206"/>
      <c r="R58" s="41">
        <f t="shared" si="3"/>
        <v>0</v>
      </c>
    </row>
    <row r="59" spans="1:18" ht="12" customHeight="1" hidden="1">
      <c r="A59" s="13"/>
      <c r="B59" s="13"/>
      <c r="C59" s="14">
        <v>160</v>
      </c>
      <c r="D59" s="220"/>
      <c r="E59" s="16"/>
      <c r="F59" s="16"/>
      <c r="G59" s="13"/>
      <c r="H59" s="15" t="s">
        <v>48</v>
      </c>
      <c r="I59" s="206">
        <f>SUM(I60:I65)</f>
        <v>2234430</v>
      </c>
      <c r="J59" s="206">
        <f>SUM(J60:J65)</f>
        <v>2232000</v>
      </c>
      <c r="K59" s="206">
        <f>SUM(K60:K65)</f>
        <v>0</v>
      </c>
      <c r="L59" s="206">
        <f t="shared" si="6"/>
        <v>0</v>
      </c>
      <c r="M59" s="206">
        <f t="shared" si="1"/>
        <v>0</v>
      </c>
      <c r="N59" s="206">
        <f t="shared" si="5"/>
        <v>0</v>
      </c>
      <c r="O59" s="206">
        <f>SUM(O60:O65)</f>
        <v>0</v>
      </c>
      <c r="P59" s="206" t="e">
        <f t="shared" si="2"/>
        <v>#DIV/0!</v>
      </c>
      <c r="Q59" s="41">
        <f>SUM(Q60:Q65)</f>
        <v>0</v>
      </c>
      <c r="R59" s="41">
        <f t="shared" si="3"/>
        <v>0</v>
      </c>
    </row>
    <row r="60" spans="1:18" ht="12" customHeight="1" hidden="1">
      <c r="A60" s="13"/>
      <c r="B60" s="13"/>
      <c r="C60" s="14"/>
      <c r="D60" s="220"/>
      <c r="E60" s="16"/>
      <c r="F60" s="16" t="s">
        <v>721</v>
      </c>
      <c r="G60" s="13">
        <v>416</v>
      </c>
      <c r="H60" s="166" t="s">
        <v>174</v>
      </c>
      <c r="I60" s="41">
        <v>1856000</v>
      </c>
      <c r="J60" s="41">
        <v>1981000</v>
      </c>
      <c r="K60" s="41">
        <v>0</v>
      </c>
      <c r="L60" s="206">
        <f t="shared" si="6"/>
        <v>0</v>
      </c>
      <c r="M60" s="206">
        <f t="shared" si="1"/>
        <v>0</v>
      </c>
      <c r="N60" s="206">
        <f t="shared" si="5"/>
        <v>0</v>
      </c>
      <c r="O60" s="41">
        <v>0</v>
      </c>
      <c r="P60" s="206" t="e">
        <f t="shared" si="2"/>
        <v>#DIV/0!</v>
      </c>
      <c r="Q60" s="41">
        <v>0</v>
      </c>
      <c r="R60" s="41">
        <f t="shared" si="3"/>
        <v>0</v>
      </c>
    </row>
    <row r="61" spans="1:18" ht="12" customHeight="1" hidden="1">
      <c r="A61" s="13"/>
      <c r="B61" s="13"/>
      <c r="C61" s="14"/>
      <c r="D61" s="220"/>
      <c r="E61" s="16"/>
      <c r="F61" s="16" t="s">
        <v>722</v>
      </c>
      <c r="G61" s="13">
        <v>421</v>
      </c>
      <c r="H61" s="166" t="s">
        <v>102</v>
      </c>
      <c r="I61" s="41">
        <v>0</v>
      </c>
      <c r="J61" s="41">
        <v>0</v>
      </c>
      <c r="K61" s="41">
        <v>0</v>
      </c>
      <c r="L61" s="206" t="e">
        <f t="shared" si="6"/>
        <v>#DIV/0!</v>
      </c>
      <c r="M61" s="206" t="e">
        <f t="shared" si="1"/>
        <v>#DIV/0!</v>
      </c>
      <c r="N61" s="206" t="e">
        <f t="shared" si="5"/>
        <v>#DIV/0!</v>
      </c>
      <c r="O61" s="41">
        <v>0</v>
      </c>
      <c r="P61" s="206" t="e">
        <f t="shared" si="2"/>
        <v>#DIV/0!</v>
      </c>
      <c r="Q61" s="41">
        <v>0</v>
      </c>
      <c r="R61" s="41">
        <f t="shared" si="3"/>
        <v>0</v>
      </c>
    </row>
    <row r="62" spans="1:18" ht="12" customHeight="1" hidden="1">
      <c r="A62" s="13"/>
      <c r="B62" s="13"/>
      <c r="C62" s="14"/>
      <c r="D62" s="220"/>
      <c r="E62" s="16"/>
      <c r="F62" s="16">
        <v>16</v>
      </c>
      <c r="G62" s="13">
        <v>422</v>
      </c>
      <c r="H62" s="166" t="s">
        <v>41</v>
      </c>
      <c r="I62" s="41">
        <v>0</v>
      </c>
      <c r="J62" s="41">
        <v>0</v>
      </c>
      <c r="K62" s="41">
        <v>0</v>
      </c>
      <c r="L62" s="206" t="e">
        <f t="shared" si="6"/>
        <v>#DIV/0!</v>
      </c>
      <c r="M62" s="206" t="e">
        <f t="shared" si="1"/>
        <v>#DIV/0!</v>
      </c>
      <c r="N62" s="206" t="e">
        <f t="shared" si="5"/>
        <v>#DIV/0!</v>
      </c>
      <c r="O62" s="41">
        <v>0</v>
      </c>
      <c r="P62" s="206" t="e">
        <f t="shared" si="2"/>
        <v>#DIV/0!</v>
      </c>
      <c r="Q62" s="41">
        <v>0</v>
      </c>
      <c r="R62" s="41">
        <f t="shared" si="3"/>
        <v>0</v>
      </c>
    </row>
    <row r="63" spans="1:18" ht="12" customHeight="1" hidden="1">
      <c r="A63" s="13"/>
      <c r="B63" s="13"/>
      <c r="C63" s="14"/>
      <c r="D63" s="220"/>
      <c r="E63" s="16"/>
      <c r="F63" s="16" t="s">
        <v>1162</v>
      </c>
      <c r="G63" s="13">
        <v>421</v>
      </c>
      <c r="H63" s="166" t="s">
        <v>59</v>
      </c>
      <c r="I63" s="41">
        <v>97989</v>
      </c>
      <c r="J63" s="41"/>
      <c r="K63" s="41">
        <v>0</v>
      </c>
      <c r="L63" s="206">
        <f t="shared" si="6"/>
        <v>0</v>
      </c>
      <c r="M63" s="206"/>
      <c r="N63" s="206">
        <f t="shared" si="5"/>
        <v>0</v>
      </c>
      <c r="O63" s="41">
        <v>0</v>
      </c>
      <c r="P63" s="206" t="e">
        <f t="shared" si="2"/>
        <v>#DIV/0!</v>
      </c>
      <c r="Q63" s="41">
        <v>0</v>
      </c>
      <c r="R63" s="41">
        <f t="shared" si="3"/>
        <v>0</v>
      </c>
    </row>
    <row r="64" spans="1:18" ht="12" customHeight="1" hidden="1">
      <c r="A64" s="13"/>
      <c r="B64" s="13"/>
      <c r="C64" s="14"/>
      <c r="D64" s="220"/>
      <c r="E64" s="16"/>
      <c r="F64" s="16" t="s">
        <v>722</v>
      </c>
      <c r="G64" s="13">
        <v>423</v>
      </c>
      <c r="H64" s="166" t="s">
        <v>49</v>
      </c>
      <c r="I64" s="41">
        <v>255601</v>
      </c>
      <c r="J64" s="41">
        <v>196000</v>
      </c>
      <c r="K64" s="41">
        <v>0</v>
      </c>
      <c r="L64" s="206">
        <f t="shared" si="6"/>
        <v>0</v>
      </c>
      <c r="M64" s="206">
        <f t="shared" si="1"/>
        <v>0</v>
      </c>
      <c r="N64" s="206">
        <f t="shared" si="5"/>
        <v>0</v>
      </c>
      <c r="O64" s="41">
        <v>0</v>
      </c>
      <c r="P64" s="206" t="e">
        <f t="shared" si="2"/>
        <v>#DIV/0!</v>
      </c>
      <c r="Q64" s="41">
        <v>0</v>
      </c>
      <c r="R64" s="41">
        <f t="shared" si="3"/>
        <v>0</v>
      </c>
    </row>
    <row r="65" spans="1:18" ht="12" customHeight="1" hidden="1">
      <c r="A65" s="13"/>
      <c r="B65" s="16"/>
      <c r="C65" s="14"/>
      <c r="D65" s="220"/>
      <c r="E65" s="16"/>
      <c r="F65" s="16" t="s">
        <v>906</v>
      </c>
      <c r="G65" s="13">
        <v>426</v>
      </c>
      <c r="H65" s="166" t="s">
        <v>50</v>
      </c>
      <c r="I65" s="41">
        <v>24840</v>
      </c>
      <c r="J65" s="41">
        <v>55000</v>
      </c>
      <c r="K65" s="41">
        <v>0</v>
      </c>
      <c r="L65" s="206">
        <f t="shared" si="6"/>
        <v>0</v>
      </c>
      <c r="M65" s="206">
        <f t="shared" si="1"/>
        <v>0</v>
      </c>
      <c r="N65" s="206">
        <f t="shared" si="5"/>
        <v>0</v>
      </c>
      <c r="O65" s="41">
        <v>0</v>
      </c>
      <c r="P65" s="206" t="e">
        <f t="shared" si="2"/>
        <v>#DIV/0!</v>
      </c>
      <c r="Q65" s="41">
        <v>0</v>
      </c>
      <c r="R65" s="41">
        <f t="shared" si="3"/>
        <v>0</v>
      </c>
    </row>
    <row r="66" spans="1:18" ht="12" customHeight="1" hidden="1">
      <c r="A66" s="13"/>
      <c r="B66" s="13"/>
      <c r="C66" s="14"/>
      <c r="D66" s="220"/>
      <c r="E66" s="16"/>
      <c r="F66" s="16"/>
      <c r="G66" s="13"/>
      <c r="H66" s="15" t="s">
        <v>51</v>
      </c>
      <c r="I66" s="41">
        <v>0</v>
      </c>
      <c r="J66" s="41">
        <v>0</v>
      </c>
      <c r="K66" s="41">
        <v>0</v>
      </c>
      <c r="L66" s="206" t="e">
        <f t="shared" si="6"/>
        <v>#DIV/0!</v>
      </c>
      <c r="M66" s="206" t="e">
        <f t="shared" si="1"/>
        <v>#DIV/0!</v>
      </c>
      <c r="N66" s="206">
        <v>0</v>
      </c>
      <c r="O66" s="41">
        <v>0</v>
      </c>
      <c r="P66" s="206" t="e">
        <f t="shared" si="2"/>
        <v>#DIV/0!</v>
      </c>
      <c r="Q66" s="41">
        <v>0</v>
      </c>
      <c r="R66" s="41">
        <f t="shared" si="3"/>
        <v>0</v>
      </c>
    </row>
    <row r="67" spans="1:18" ht="12" customHeight="1" hidden="1">
      <c r="A67" s="13"/>
      <c r="B67" s="13"/>
      <c r="C67" s="14"/>
      <c r="D67" s="220"/>
      <c r="E67" s="16"/>
      <c r="F67" s="16"/>
      <c r="G67" s="16" t="s">
        <v>52</v>
      </c>
      <c r="H67" s="166" t="s">
        <v>584</v>
      </c>
      <c r="I67" s="41">
        <f>I59</f>
        <v>2234430</v>
      </c>
      <c r="J67" s="41">
        <f>J59</f>
        <v>2232000</v>
      </c>
      <c r="K67" s="41">
        <f>K59</f>
        <v>0</v>
      </c>
      <c r="L67" s="206">
        <f t="shared" si="6"/>
        <v>0</v>
      </c>
      <c r="M67" s="206">
        <f t="shared" si="1"/>
        <v>0</v>
      </c>
      <c r="N67" s="206">
        <f t="shared" si="5"/>
        <v>0</v>
      </c>
      <c r="O67" s="41">
        <f>O59</f>
        <v>0</v>
      </c>
      <c r="P67" s="206" t="e">
        <f t="shared" si="2"/>
        <v>#DIV/0!</v>
      </c>
      <c r="Q67" s="41">
        <v>0</v>
      </c>
      <c r="R67" s="41">
        <f t="shared" si="3"/>
        <v>0</v>
      </c>
    </row>
    <row r="68" spans="1:18" ht="12" customHeight="1" hidden="1">
      <c r="A68" s="13"/>
      <c r="B68" s="13"/>
      <c r="C68" s="14"/>
      <c r="D68" s="220"/>
      <c r="E68" s="16"/>
      <c r="F68" s="16"/>
      <c r="G68" s="13"/>
      <c r="H68" s="15" t="s">
        <v>103</v>
      </c>
      <c r="I68" s="206">
        <f>I67</f>
        <v>2234430</v>
      </c>
      <c r="J68" s="206">
        <f>J67</f>
        <v>2232000</v>
      </c>
      <c r="K68" s="206">
        <f>K67</f>
        <v>0</v>
      </c>
      <c r="L68" s="206">
        <f t="shared" si="6"/>
        <v>0</v>
      </c>
      <c r="M68" s="206">
        <f t="shared" si="1"/>
        <v>0</v>
      </c>
      <c r="N68" s="206">
        <f t="shared" si="5"/>
        <v>0</v>
      </c>
      <c r="O68" s="206">
        <f>O67</f>
        <v>0</v>
      </c>
      <c r="P68" s="206" t="e">
        <f t="shared" si="2"/>
        <v>#DIV/0!</v>
      </c>
      <c r="Q68" s="206">
        <f>Q67</f>
        <v>0</v>
      </c>
      <c r="R68" s="41">
        <f t="shared" si="3"/>
        <v>0</v>
      </c>
    </row>
    <row r="69" spans="1:18" ht="12" customHeight="1" hidden="1">
      <c r="A69" s="13"/>
      <c r="B69" s="13"/>
      <c r="C69" s="14"/>
      <c r="D69" s="220"/>
      <c r="E69" s="16"/>
      <c r="F69" s="16"/>
      <c r="G69" s="13"/>
      <c r="H69" s="15" t="s">
        <v>51</v>
      </c>
      <c r="I69" s="206"/>
      <c r="J69" s="206"/>
      <c r="K69" s="206"/>
      <c r="L69" s="206"/>
      <c r="M69" s="206" t="e">
        <f t="shared" si="1"/>
        <v>#DIV/0!</v>
      </c>
      <c r="N69" s="206"/>
      <c r="O69" s="206"/>
      <c r="P69" s="206" t="e">
        <f t="shared" si="2"/>
        <v>#DIV/0!</v>
      </c>
      <c r="Q69" s="206"/>
      <c r="R69" s="41">
        <f t="shared" si="3"/>
        <v>0</v>
      </c>
    </row>
    <row r="70" spans="1:18" ht="12" customHeight="1" hidden="1">
      <c r="A70" s="13"/>
      <c r="B70" s="13"/>
      <c r="C70" s="14"/>
      <c r="D70" s="220"/>
      <c r="E70" s="16"/>
      <c r="F70" s="16"/>
      <c r="G70" s="16" t="s">
        <v>52</v>
      </c>
      <c r="H70" s="166" t="s">
        <v>45</v>
      </c>
      <c r="I70" s="206">
        <f>I50</f>
        <v>0</v>
      </c>
      <c r="J70" s="206">
        <f>J50</f>
        <v>0</v>
      </c>
      <c r="K70" s="206">
        <f>K50</f>
        <v>0</v>
      </c>
      <c r="L70" s="206" t="e">
        <f>L50</f>
        <v>#DIV/0!</v>
      </c>
      <c r="M70" s="206" t="e">
        <f t="shared" si="1"/>
        <v>#DIV/0!</v>
      </c>
      <c r="N70" s="206">
        <v>0</v>
      </c>
      <c r="O70" s="206">
        <f>O50</f>
        <v>0</v>
      </c>
      <c r="P70" s="206" t="e">
        <f t="shared" si="2"/>
        <v>#DIV/0!</v>
      </c>
      <c r="Q70" s="206">
        <f>Q50</f>
        <v>0</v>
      </c>
      <c r="R70" s="41">
        <f t="shared" si="3"/>
        <v>0</v>
      </c>
    </row>
    <row r="71" spans="1:18" ht="12" customHeight="1" hidden="1">
      <c r="A71" s="13"/>
      <c r="B71" s="13"/>
      <c r="C71" s="14"/>
      <c r="D71" s="220"/>
      <c r="E71" s="16"/>
      <c r="F71" s="16"/>
      <c r="G71" s="13"/>
      <c r="H71" s="15" t="s">
        <v>103</v>
      </c>
      <c r="I71" s="206">
        <f>I70</f>
        <v>0</v>
      </c>
      <c r="J71" s="206">
        <f>J70</f>
        <v>0</v>
      </c>
      <c r="K71" s="206">
        <f>K70</f>
        <v>0</v>
      </c>
      <c r="L71" s="206" t="e">
        <f>L70</f>
        <v>#DIV/0!</v>
      </c>
      <c r="M71" s="206" t="e">
        <f t="shared" si="1"/>
        <v>#DIV/0!</v>
      </c>
      <c r="N71" s="206">
        <v>0</v>
      </c>
      <c r="O71" s="206">
        <f>O70</f>
        <v>0</v>
      </c>
      <c r="P71" s="206" t="e">
        <f aca="true" t="shared" si="7" ref="P71:P134">O71/K71*100</f>
        <v>#DIV/0!</v>
      </c>
      <c r="Q71" s="206">
        <f>Q70</f>
        <v>0</v>
      </c>
      <c r="R71" s="41">
        <f t="shared" si="3"/>
        <v>0</v>
      </c>
    </row>
    <row r="72" spans="1:18" ht="20.25" customHeight="1">
      <c r="A72" s="13"/>
      <c r="B72" s="13"/>
      <c r="C72" s="14"/>
      <c r="D72" s="220"/>
      <c r="E72" s="16"/>
      <c r="F72" s="16"/>
      <c r="G72" s="13"/>
      <c r="H72" s="15" t="s">
        <v>104</v>
      </c>
      <c r="I72" s="206"/>
      <c r="J72" s="206"/>
      <c r="K72" s="206"/>
      <c r="L72" s="206"/>
      <c r="M72" s="206"/>
      <c r="N72" s="206">
        <v>0</v>
      </c>
      <c r="O72" s="206"/>
      <c r="P72" s="206"/>
      <c r="Q72" s="206"/>
      <c r="R72" s="41">
        <f t="shared" si="3"/>
        <v>0</v>
      </c>
    </row>
    <row r="73" spans="1:18" ht="12" customHeight="1">
      <c r="A73" s="13"/>
      <c r="B73" s="13"/>
      <c r="C73" s="14"/>
      <c r="D73" s="220"/>
      <c r="E73" s="16"/>
      <c r="F73" s="16"/>
      <c r="G73" s="16" t="s">
        <v>52</v>
      </c>
      <c r="H73" s="173" t="s">
        <v>45</v>
      </c>
      <c r="I73" s="41">
        <f>I76</f>
        <v>11472000</v>
      </c>
      <c r="J73" s="41">
        <f>J76</f>
        <v>11462000</v>
      </c>
      <c r="K73" s="41">
        <f>K76</f>
        <v>7385000</v>
      </c>
      <c r="L73" s="206">
        <f>(K73/I73)*100</f>
        <v>64.37412831241282</v>
      </c>
      <c r="M73" s="206">
        <f aca="true" t="shared" si="8" ref="M73:M143">(K73/J73)*100</f>
        <v>64.43029139766185</v>
      </c>
      <c r="N73" s="206">
        <f t="shared" si="5"/>
        <v>64.37412831241282</v>
      </c>
      <c r="O73" s="41">
        <f>O76</f>
        <v>3581713.59</v>
      </c>
      <c r="P73" s="206">
        <f t="shared" si="7"/>
        <v>48.499845497630325</v>
      </c>
      <c r="Q73" s="41">
        <f>Q46+Q64</f>
        <v>0</v>
      </c>
      <c r="R73" s="41">
        <f t="shared" si="3"/>
        <v>3581713.59</v>
      </c>
    </row>
    <row r="74" spans="1:18" ht="12" customHeight="1">
      <c r="A74" s="13"/>
      <c r="B74" s="13"/>
      <c r="C74" s="14"/>
      <c r="D74" s="220"/>
      <c r="E74" s="16"/>
      <c r="F74" s="16"/>
      <c r="G74" s="13"/>
      <c r="H74" s="15" t="s">
        <v>105</v>
      </c>
      <c r="I74" s="206">
        <f>I76</f>
        <v>11472000</v>
      </c>
      <c r="J74" s="206">
        <f>J76</f>
        <v>11462000</v>
      </c>
      <c r="K74" s="206">
        <f>K76</f>
        <v>7385000</v>
      </c>
      <c r="L74" s="206">
        <f>(K74/I74)*100</f>
        <v>64.37412831241282</v>
      </c>
      <c r="M74" s="206">
        <f t="shared" si="8"/>
        <v>64.43029139766185</v>
      </c>
      <c r="N74" s="206">
        <f t="shared" si="5"/>
        <v>64.37412831241282</v>
      </c>
      <c r="O74" s="206">
        <f>O76</f>
        <v>3581713.59</v>
      </c>
      <c r="P74" s="206">
        <f t="shared" si="7"/>
        <v>48.499845497630325</v>
      </c>
      <c r="Q74" s="206">
        <f>Q76</f>
        <v>0</v>
      </c>
      <c r="R74" s="41">
        <f aca="true" t="shared" si="9" ref="R74:R137">O74+Q74</f>
        <v>3581713.59</v>
      </c>
    </row>
    <row r="75" spans="1:18" ht="25.5">
      <c r="A75" s="13"/>
      <c r="B75" s="13"/>
      <c r="C75" s="14"/>
      <c r="D75" s="220"/>
      <c r="E75" s="16"/>
      <c r="F75" s="16"/>
      <c r="G75" s="13"/>
      <c r="H75" s="212" t="s">
        <v>717</v>
      </c>
      <c r="I75" s="206">
        <f>I6+I50</f>
        <v>11472000</v>
      </c>
      <c r="J75" s="206">
        <f>J6+J50</f>
        <v>11472000</v>
      </c>
      <c r="K75" s="206">
        <f>K6+K50</f>
        <v>7385000</v>
      </c>
      <c r="L75" s="206">
        <f>(K75/I75)*100</f>
        <v>64.37412831241282</v>
      </c>
      <c r="M75" s="206">
        <f t="shared" si="8"/>
        <v>64.37412831241282</v>
      </c>
      <c r="N75" s="206">
        <f t="shared" si="5"/>
        <v>64.37412831241282</v>
      </c>
      <c r="O75" s="206">
        <f>O6+O50</f>
        <v>3581713.59</v>
      </c>
      <c r="P75" s="206">
        <f t="shared" si="7"/>
        <v>48.499845497630325</v>
      </c>
      <c r="Q75" s="206">
        <f>Q6+Q50</f>
        <v>0</v>
      </c>
      <c r="R75" s="41">
        <f t="shared" si="9"/>
        <v>3581713.59</v>
      </c>
    </row>
    <row r="76" spans="1:18" ht="12" customHeight="1">
      <c r="A76" s="13"/>
      <c r="B76" s="13"/>
      <c r="C76" s="14"/>
      <c r="D76" s="220"/>
      <c r="E76" s="16"/>
      <c r="F76" s="16"/>
      <c r="G76" s="16" t="s">
        <v>52</v>
      </c>
      <c r="H76" s="173" t="s">
        <v>45</v>
      </c>
      <c r="I76" s="41">
        <f>I56+I67+I70</f>
        <v>11472000</v>
      </c>
      <c r="J76" s="41">
        <f>J56+J67+J70</f>
        <v>11462000</v>
      </c>
      <c r="K76" s="41">
        <f>K56+K67+K70</f>
        <v>7385000</v>
      </c>
      <c r="L76" s="206">
        <f>(K76/I76)*100</f>
        <v>64.37412831241282</v>
      </c>
      <c r="M76" s="206">
        <f t="shared" si="8"/>
        <v>64.43029139766185</v>
      </c>
      <c r="N76" s="206">
        <f t="shared" si="5"/>
        <v>64.37412831241282</v>
      </c>
      <c r="O76" s="41">
        <f>O56+O67+O70</f>
        <v>3581713.59</v>
      </c>
      <c r="P76" s="206">
        <f t="shared" si="7"/>
        <v>48.499845497630325</v>
      </c>
      <c r="Q76" s="41">
        <f>Q56+Q67+Q70</f>
        <v>0</v>
      </c>
      <c r="R76" s="41">
        <f t="shared" si="9"/>
        <v>3581713.59</v>
      </c>
    </row>
    <row r="77" spans="1:18" ht="12" customHeight="1">
      <c r="A77" s="14">
        <v>2</v>
      </c>
      <c r="B77" s="14"/>
      <c r="C77" s="14"/>
      <c r="D77" s="220"/>
      <c r="E77" s="16"/>
      <c r="F77" s="16"/>
      <c r="G77" s="13"/>
      <c r="H77" s="202" t="s">
        <v>715</v>
      </c>
      <c r="I77" s="206"/>
      <c r="J77" s="206"/>
      <c r="K77" s="206"/>
      <c r="L77" s="206"/>
      <c r="M77" s="206"/>
      <c r="N77" s="206"/>
      <c r="O77" s="206"/>
      <c r="P77" s="206"/>
      <c r="Q77" s="206"/>
      <c r="R77" s="41">
        <f t="shared" si="9"/>
        <v>0</v>
      </c>
    </row>
    <row r="78" spans="1:18" ht="25.5">
      <c r="A78" s="14"/>
      <c r="B78" s="14"/>
      <c r="C78" s="14"/>
      <c r="D78" s="160" t="s">
        <v>846</v>
      </c>
      <c r="E78" s="160"/>
      <c r="F78" s="160"/>
      <c r="G78" s="14"/>
      <c r="H78" s="15" t="s">
        <v>845</v>
      </c>
      <c r="I78" s="206">
        <f aca="true" t="shared" si="10" ref="I78:Q79">I79</f>
        <v>4965000</v>
      </c>
      <c r="J78" s="206">
        <f t="shared" si="10"/>
        <v>4885000</v>
      </c>
      <c r="K78" s="206">
        <f t="shared" si="10"/>
        <v>7108616</v>
      </c>
      <c r="L78" s="206">
        <f t="shared" si="0"/>
        <v>143.1745417925478</v>
      </c>
      <c r="M78" s="206">
        <f t="shared" si="8"/>
        <v>145.5192630501535</v>
      </c>
      <c r="N78" s="206">
        <f t="shared" si="5"/>
        <v>143.1745417925478</v>
      </c>
      <c r="O78" s="206">
        <f t="shared" si="10"/>
        <v>3791291.4000000004</v>
      </c>
      <c r="P78" s="206">
        <f t="shared" si="7"/>
        <v>53.33374879160726</v>
      </c>
      <c r="Q78" s="206">
        <f t="shared" si="10"/>
        <v>0</v>
      </c>
      <c r="R78" s="41">
        <f t="shared" si="9"/>
        <v>3791291.4000000004</v>
      </c>
    </row>
    <row r="79" spans="1:18" ht="25.5">
      <c r="A79" s="14"/>
      <c r="B79" s="14"/>
      <c r="C79" s="14"/>
      <c r="D79" s="160" t="s">
        <v>849</v>
      </c>
      <c r="E79" s="160"/>
      <c r="F79" s="160"/>
      <c r="G79" s="14"/>
      <c r="H79" s="15" t="s">
        <v>850</v>
      </c>
      <c r="I79" s="206">
        <f t="shared" si="10"/>
        <v>4965000</v>
      </c>
      <c r="J79" s="206">
        <f t="shared" si="10"/>
        <v>4885000</v>
      </c>
      <c r="K79" s="206">
        <f t="shared" si="10"/>
        <v>7108616</v>
      </c>
      <c r="L79" s="206">
        <f t="shared" si="0"/>
        <v>143.1745417925478</v>
      </c>
      <c r="M79" s="206">
        <f t="shared" si="8"/>
        <v>145.5192630501535</v>
      </c>
      <c r="N79" s="206">
        <f t="shared" si="5"/>
        <v>143.1745417925478</v>
      </c>
      <c r="O79" s="206">
        <f t="shared" si="10"/>
        <v>3791291.4000000004</v>
      </c>
      <c r="P79" s="206">
        <f t="shared" si="7"/>
        <v>53.33374879160726</v>
      </c>
      <c r="Q79" s="206">
        <f t="shared" si="10"/>
        <v>0</v>
      </c>
      <c r="R79" s="41">
        <f t="shared" si="9"/>
        <v>3791291.4000000004</v>
      </c>
    </row>
    <row r="80" spans="1:18" ht="21.75" customHeight="1">
      <c r="A80" s="13"/>
      <c r="B80" s="13"/>
      <c r="C80" s="14">
        <v>110</v>
      </c>
      <c r="D80" s="220"/>
      <c r="E80" s="16"/>
      <c r="F80" s="16"/>
      <c r="G80" s="13"/>
      <c r="H80" s="15" t="s">
        <v>927</v>
      </c>
      <c r="I80" s="206">
        <f>SUM(I81:I85)+I87+I88+I90+I93+I96+I103+I107+I110+I106+I89+I98</f>
        <v>4965000</v>
      </c>
      <c r="J80" s="206">
        <f>SUM(J81:J85)+J87+J88+J90+J93+J96+J103+J107+J110+J106+J89+J98</f>
        <v>4885000</v>
      </c>
      <c r="K80" s="206">
        <f>SUM(K81:K85)+K87+K88+K90+K93+K96+K103+K107+K110+K106+K89+K98</f>
        <v>7108616</v>
      </c>
      <c r="L80" s="206">
        <f t="shared" si="0"/>
        <v>143.1745417925478</v>
      </c>
      <c r="M80" s="206">
        <f t="shared" si="8"/>
        <v>145.5192630501535</v>
      </c>
      <c r="N80" s="206">
        <f t="shared" si="5"/>
        <v>143.1745417925478</v>
      </c>
      <c r="O80" s="206">
        <f>SUM(O81:O85)+O87+O88+O90+O93+O96+O103+O107+O110+O106+O89+O98</f>
        <v>3791291.4000000004</v>
      </c>
      <c r="P80" s="206">
        <f t="shared" si="7"/>
        <v>53.33374879160726</v>
      </c>
      <c r="Q80" s="206">
        <f>SUM(Q81:Q85)+Q87+Q88+Q90+Q93+Q96+Q103+Q107+Q110+Q106</f>
        <v>0</v>
      </c>
      <c r="R80" s="41">
        <f t="shared" si="9"/>
        <v>3791291.4000000004</v>
      </c>
    </row>
    <row r="81" spans="1:18" ht="12" customHeight="1">
      <c r="A81" s="13"/>
      <c r="B81" s="13"/>
      <c r="C81" s="14"/>
      <c r="D81" s="220"/>
      <c r="E81" s="16"/>
      <c r="F81" s="16" t="s">
        <v>905</v>
      </c>
      <c r="G81" s="13">
        <v>411</v>
      </c>
      <c r="H81" s="166" t="s">
        <v>101</v>
      </c>
      <c r="I81" s="41">
        <v>3400000</v>
      </c>
      <c r="J81" s="41">
        <v>3400000</v>
      </c>
      <c r="K81" s="296">
        <v>4100000</v>
      </c>
      <c r="L81" s="206">
        <f t="shared" si="0"/>
        <v>120.58823529411764</v>
      </c>
      <c r="M81" s="206">
        <f t="shared" si="8"/>
        <v>120.58823529411764</v>
      </c>
      <c r="N81" s="206">
        <f t="shared" si="5"/>
        <v>120.58823529411764</v>
      </c>
      <c r="O81" s="296">
        <v>2722367.47</v>
      </c>
      <c r="P81" s="206">
        <f t="shared" si="7"/>
        <v>66.39920658536586</v>
      </c>
      <c r="Q81" s="41">
        <v>0</v>
      </c>
      <c r="R81" s="41">
        <f t="shared" si="9"/>
        <v>2722367.47</v>
      </c>
    </row>
    <row r="82" spans="1:18" ht="12" customHeight="1">
      <c r="A82" s="13"/>
      <c r="B82" s="13"/>
      <c r="C82" s="14"/>
      <c r="D82" s="220"/>
      <c r="E82" s="16"/>
      <c r="F82" s="16" t="s">
        <v>766</v>
      </c>
      <c r="G82" s="13">
        <v>412</v>
      </c>
      <c r="H82" s="166" t="s">
        <v>38</v>
      </c>
      <c r="I82" s="41">
        <v>584000</v>
      </c>
      <c r="J82" s="41">
        <v>584000</v>
      </c>
      <c r="K82" s="296">
        <v>650000</v>
      </c>
      <c r="L82" s="206">
        <f aca="true" t="shared" si="11" ref="L82:L157">(K82/I82)*100</f>
        <v>111.30136986301369</v>
      </c>
      <c r="M82" s="206">
        <f t="shared" si="8"/>
        <v>111.30136986301369</v>
      </c>
      <c r="N82" s="206">
        <f t="shared" si="5"/>
        <v>111.30136986301369</v>
      </c>
      <c r="O82" s="296">
        <v>453273.41</v>
      </c>
      <c r="P82" s="206">
        <f t="shared" si="7"/>
        <v>69.73437076923076</v>
      </c>
      <c r="Q82" s="41">
        <v>0</v>
      </c>
      <c r="R82" s="41">
        <f t="shared" si="9"/>
        <v>453273.41</v>
      </c>
    </row>
    <row r="83" spans="1:18" ht="12" customHeight="1">
      <c r="A83" s="13"/>
      <c r="B83" s="13"/>
      <c r="C83" s="14"/>
      <c r="D83" s="220"/>
      <c r="E83" s="16"/>
      <c r="F83" s="20" t="s">
        <v>721</v>
      </c>
      <c r="G83" s="17">
        <v>413</v>
      </c>
      <c r="H83" s="173" t="s">
        <v>39</v>
      </c>
      <c r="I83" s="41">
        <v>0</v>
      </c>
      <c r="J83" s="41">
        <v>0</v>
      </c>
      <c r="K83" s="41">
        <v>10000</v>
      </c>
      <c r="L83" s="206">
        <v>0</v>
      </c>
      <c r="M83" s="206">
        <v>0</v>
      </c>
      <c r="N83" s="206">
        <v>0</v>
      </c>
      <c r="O83" s="41">
        <v>0</v>
      </c>
      <c r="P83" s="206">
        <f t="shared" si="7"/>
        <v>0</v>
      </c>
      <c r="Q83" s="41">
        <v>0</v>
      </c>
      <c r="R83" s="41">
        <f t="shared" si="9"/>
        <v>0</v>
      </c>
    </row>
    <row r="84" spans="1:18" s="319" customFormat="1" ht="12" customHeight="1">
      <c r="A84" s="316"/>
      <c r="B84" s="316"/>
      <c r="C84" s="317"/>
      <c r="D84" s="318"/>
      <c r="E84" s="276"/>
      <c r="F84" s="20" t="s">
        <v>722</v>
      </c>
      <c r="G84" s="17">
        <v>414</v>
      </c>
      <c r="H84" s="173" t="s">
        <v>100</v>
      </c>
      <c r="I84" s="41">
        <v>129000</v>
      </c>
      <c r="J84" s="41">
        <v>10000</v>
      </c>
      <c r="K84" s="296">
        <v>90000</v>
      </c>
      <c r="L84" s="311">
        <f t="shared" si="11"/>
        <v>69.76744186046511</v>
      </c>
      <c r="M84" s="311">
        <f t="shared" si="8"/>
        <v>900</v>
      </c>
      <c r="N84" s="206">
        <f aca="true" t="shared" si="12" ref="N84:N152">K84/I84*100</f>
        <v>69.76744186046511</v>
      </c>
      <c r="O84" s="296">
        <v>50000</v>
      </c>
      <c r="P84" s="206">
        <f t="shared" si="7"/>
        <v>55.55555555555556</v>
      </c>
      <c r="Q84" s="41">
        <v>0</v>
      </c>
      <c r="R84" s="41">
        <f t="shared" si="9"/>
        <v>50000</v>
      </c>
    </row>
    <row r="85" spans="1:18" ht="12" customHeight="1">
      <c r="A85" s="13"/>
      <c r="B85" s="13"/>
      <c r="C85" s="14"/>
      <c r="D85" s="220"/>
      <c r="E85" s="16"/>
      <c r="F85" s="20" t="s">
        <v>906</v>
      </c>
      <c r="G85" s="17">
        <v>415</v>
      </c>
      <c r="H85" s="173" t="s">
        <v>40</v>
      </c>
      <c r="I85" s="41">
        <f>I86</f>
        <v>10000</v>
      </c>
      <c r="J85" s="41">
        <f>J86</f>
        <v>10000</v>
      </c>
      <c r="K85" s="41">
        <f>K86</f>
        <v>100000</v>
      </c>
      <c r="L85" s="206">
        <v>0</v>
      </c>
      <c r="M85" s="206">
        <f t="shared" si="8"/>
        <v>1000</v>
      </c>
      <c r="N85" s="206">
        <f t="shared" si="12"/>
        <v>1000</v>
      </c>
      <c r="O85" s="41">
        <v>48177.44</v>
      </c>
      <c r="P85" s="206">
        <f t="shared" si="7"/>
        <v>48.177440000000004</v>
      </c>
      <c r="Q85" s="41">
        <f>Q86</f>
        <v>0</v>
      </c>
      <c r="R85" s="41">
        <f t="shared" si="9"/>
        <v>48177.44</v>
      </c>
    </row>
    <row r="86" spans="1:18" ht="12" customHeight="1">
      <c r="A86" s="13"/>
      <c r="B86" s="13"/>
      <c r="C86" s="14"/>
      <c r="D86" s="220"/>
      <c r="E86" s="16"/>
      <c r="F86" s="20"/>
      <c r="G86" s="17"/>
      <c r="H86" s="173" t="s">
        <v>541</v>
      </c>
      <c r="I86" s="41">
        <v>10000</v>
      </c>
      <c r="J86" s="41">
        <v>10000</v>
      </c>
      <c r="K86" s="296">
        <v>100000</v>
      </c>
      <c r="L86" s="206">
        <v>0</v>
      </c>
      <c r="M86" s="206">
        <f t="shared" si="8"/>
        <v>1000</v>
      </c>
      <c r="N86" s="206">
        <f t="shared" si="12"/>
        <v>1000</v>
      </c>
      <c r="O86" s="296">
        <v>48177</v>
      </c>
      <c r="P86" s="206">
        <f t="shared" si="7"/>
        <v>48.177</v>
      </c>
      <c r="Q86" s="41">
        <v>0</v>
      </c>
      <c r="R86" s="41">
        <f t="shared" si="9"/>
        <v>48177</v>
      </c>
    </row>
    <row r="87" spans="1:18" ht="12" customHeight="1" hidden="1">
      <c r="A87" s="13"/>
      <c r="B87" s="13"/>
      <c r="C87" s="14"/>
      <c r="D87" s="220"/>
      <c r="E87" s="16"/>
      <c r="F87" s="20" t="s">
        <v>277</v>
      </c>
      <c r="G87" s="17">
        <v>416</v>
      </c>
      <c r="H87" s="173" t="s">
        <v>181</v>
      </c>
      <c r="I87" s="41">
        <v>0</v>
      </c>
      <c r="J87" s="41">
        <v>0</v>
      </c>
      <c r="K87" s="41">
        <v>0</v>
      </c>
      <c r="L87" s="206">
        <v>0</v>
      </c>
      <c r="M87" s="206" t="e">
        <f t="shared" si="8"/>
        <v>#DIV/0!</v>
      </c>
      <c r="N87" s="206" t="e">
        <f t="shared" si="12"/>
        <v>#DIV/0!</v>
      </c>
      <c r="O87" s="41">
        <v>0</v>
      </c>
      <c r="P87" s="206" t="e">
        <f t="shared" si="7"/>
        <v>#DIV/0!</v>
      </c>
      <c r="Q87" s="41">
        <v>0</v>
      </c>
      <c r="R87" s="41">
        <f t="shared" si="9"/>
        <v>0</v>
      </c>
    </row>
    <row r="88" spans="1:18" ht="12" customHeight="1" hidden="1">
      <c r="A88" s="13"/>
      <c r="B88" s="13"/>
      <c r="C88" s="14"/>
      <c r="D88" s="220"/>
      <c r="E88" s="16"/>
      <c r="F88" s="20" t="s">
        <v>278</v>
      </c>
      <c r="G88" s="17">
        <v>417</v>
      </c>
      <c r="H88" s="173" t="s">
        <v>454</v>
      </c>
      <c r="I88" s="41">
        <v>0</v>
      </c>
      <c r="J88" s="41">
        <v>0</v>
      </c>
      <c r="K88" s="41">
        <v>0</v>
      </c>
      <c r="L88" s="206">
        <v>0</v>
      </c>
      <c r="M88" s="206" t="e">
        <f t="shared" si="8"/>
        <v>#DIV/0!</v>
      </c>
      <c r="N88" s="206" t="e">
        <f t="shared" si="12"/>
        <v>#DIV/0!</v>
      </c>
      <c r="O88" s="41">
        <v>0</v>
      </c>
      <c r="P88" s="206" t="e">
        <f t="shared" si="7"/>
        <v>#DIV/0!</v>
      </c>
      <c r="Q88" s="41">
        <v>0</v>
      </c>
      <c r="R88" s="41">
        <f t="shared" si="9"/>
        <v>0</v>
      </c>
    </row>
    <row r="89" spans="1:18" ht="12" customHeight="1" hidden="1">
      <c r="A89" s="13"/>
      <c r="B89" s="13"/>
      <c r="C89" s="14"/>
      <c r="D89" s="220"/>
      <c r="E89" s="16"/>
      <c r="F89" s="20" t="s">
        <v>272</v>
      </c>
      <c r="G89" s="17">
        <v>417</v>
      </c>
      <c r="H89" s="173" t="s">
        <v>454</v>
      </c>
      <c r="I89" s="41">
        <v>0</v>
      </c>
      <c r="J89" s="41">
        <v>0</v>
      </c>
      <c r="K89" s="41">
        <v>0</v>
      </c>
      <c r="L89" s="206"/>
      <c r="M89" s="206"/>
      <c r="N89" s="206" t="e">
        <f t="shared" si="12"/>
        <v>#DIV/0!</v>
      </c>
      <c r="O89" s="41">
        <v>0</v>
      </c>
      <c r="P89" s="206" t="e">
        <f t="shared" si="7"/>
        <v>#DIV/0!</v>
      </c>
      <c r="Q89" s="41"/>
      <c r="R89" s="41">
        <f t="shared" si="9"/>
        <v>0</v>
      </c>
    </row>
    <row r="90" spans="1:18" ht="12" customHeight="1">
      <c r="A90" s="13"/>
      <c r="B90" s="13"/>
      <c r="C90" s="14"/>
      <c r="D90" s="220"/>
      <c r="E90" s="16"/>
      <c r="F90" s="20" t="s">
        <v>270</v>
      </c>
      <c r="G90" s="17">
        <v>421</v>
      </c>
      <c r="H90" s="173" t="s">
        <v>188</v>
      </c>
      <c r="I90" s="41">
        <f>I91+I92</f>
        <v>276000</v>
      </c>
      <c r="J90" s="41">
        <f>J91+J92</f>
        <v>306000</v>
      </c>
      <c r="K90" s="41">
        <f>K91+K92</f>
        <v>300000</v>
      </c>
      <c r="L90" s="206">
        <f t="shared" si="11"/>
        <v>108.69565217391303</v>
      </c>
      <c r="M90" s="206">
        <f t="shared" si="8"/>
        <v>98.0392156862745</v>
      </c>
      <c r="N90" s="206">
        <f t="shared" si="12"/>
        <v>108.69565217391303</v>
      </c>
      <c r="O90" s="41">
        <v>17523.43</v>
      </c>
      <c r="P90" s="206">
        <f t="shared" si="7"/>
        <v>5.841143333333333</v>
      </c>
      <c r="Q90" s="41">
        <f>Q91</f>
        <v>0</v>
      </c>
      <c r="R90" s="41">
        <f t="shared" si="9"/>
        <v>17523.43</v>
      </c>
    </row>
    <row r="91" spans="1:18" ht="12" customHeight="1">
      <c r="A91" s="17"/>
      <c r="B91" s="17"/>
      <c r="C91" s="14"/>
      <c r="D91" s="160"/>
      <c r="E91" s="20"/>
      <c r="F91" s="20"/>
      <c r="G91" s="17"/>
      <c r="H91" s="173" t="s">
        <v>111</v>
      </c>
      <c r="I91" s="41">
        <v>276000</v>
      </c>
      <c r="J91" s="41">
        <v>306000</v>
      </c>
      <c r="K91" s="41">
        <v>300000</v>
      </c>
      <c r="L91" s="206">
        <f t="shared" si="11"/>
        <v>108.69565217391303</v>
      </c>
      <c r="M91" s="206">
        <f t="shared" si="8"/>
        <v>98.0392156862745</v>
      </c>
      <c r="N91" s="206">
        <f t="shared" si="12"/>
        <v>108.69565217391303</v>
      </c>
      <c r="O91" s="41">
        <v>17523.43</v>
      </c>
      <c r="P91" s="206">
        <f t="shared" si="7"/>
        <v>5.841143333333333</v>
      </c>
      <c r="Q91" s="41">
        <v>0</v>
      </c>
      <c r="R91" s="41">
        <f t="shared" si="9"/>
        <v>17523.43</v>
      </c>
    </row>
    <row r="92" spans="1:18" ht="12" customHeight="1">
      <c r="A92" s="13"/>
      <c r="B92" s="13"/>
      <c r="C92" s="14"/>
      <c r="D92" s="220"/>
      <c r="E92" s="16"/>
      <c r="F92" s="20"/>
      <c r="G92" s="17"/>
      <c r="H92" s="173" t="s">
        <v>542</v>
      </c>
      <c r="I92" s="41">
        <v>0</v>
      </c>
      <c r="J92" s="41">
        <v>0</v>
      </c>
      <c r="K92" s="41">
        <v>0</v>
      </c>
      <c r="L92" s="206">
        <v>0</v>
      </c>
      <c r="M92" s="206" t="e">
        <f t="shared" si="8"/>
        <v>#DIV/0!</v>
      </c>
      <c r="N92" s="206">
        <v>0</v>
      </c>
      <c r="O92" s="41">
        <v>0</v>
      </c>
      <c r="P92" s="206">
        <v>0</v>
      </c>
      <c r="Q92" s="41">
        <v>0</v>
      </c>
      <c r="R92" s="41">
        <f t="shared" si="9"/>
        <v>0</v>
      </c>
    </row>
    <row r="93" spans="1:18" ht="12" customHeight="1">
      <c r="A93" s="13"/>
      <c r="B93" s="13"/>
      <c r="C93" s="14"/>
      <c r="D93" s="220"/>
      <c r="E93" s="16"/>
      <c r="F93" s="20" t="s">
        <v>271</v>
      </c>
      <c r="G93" s="17">
        <v>422</v>
      </c>
      <c r="H93" s="173" t="s">
        <v>62</v>
      </c>
      <c r="I93" s="41">
        <f>I94+I95</f>
        <v>63000</v>
      </c>
      <c r="J93" s="41">
        <f>J94+J95</f>
        <v>70000</v>
      </c>
      <c r="K93" s="41">
        <f>K94+K95</f>
        <v>60000</v>
      </c>
      <c r="L93" s="206">
        <f t="shared" si="11"/>
        <v>95.23809523809523</v>
      </c>
      <c r="M93" s="206">
        <f t="shared" si="8"/>
        <v>85.71428571428571</v>
      </c>
      <c r="N93" s="206">
        <f t="shared" si="12"/>
        <v>95.23809523809523</v>
      </c>
      <c r="O93" s="41">
        <f>O94+O95</f>
        <v>0</v>
      </c>
      <c r="P93" s="206">
        <f t="shared" si="7"/>
        <v>0</v>
      </c>
      <c r="Q93" s="41">
        <f>Q94+Q95</f>
        <v>0</v>
      </c>
      <c r="R93" s="41">
        <f t="shared" si="9"/>
        <v>0</v>
      </c>
    </row>
    <row r="94" spans="1:18" ht="12" customHeight="1">
      <c r="A94" s="13"/>
      <c r="B94" s="13"/>
      <c r="C94" s="14"/>
      <c r="D94" s="220"/>
      <c r="E94" s="16"/>
      <c r="F94" s="20"/>
      <c r="G94" s="17"/>
      <c r="H94" s="173" t="s">
        <v>41</v>
      </c>
      <c r="I94" s="41">
        <v>43000</v>
      </c>
      <c r="J94" s="41">
        <v>50000</v>
      </c>
      <c r="K94" s="41">
        <v>40000</v>
      </c>
      <c r="L94" s="206">
        <f t="shared" si="11"/>
        <v>93.02325581395348</v>
      </c>
      <c r="M94" s="206">
        <f t="shared" si="8"/>
        <v>80</v>
      </c>
      <c r="N94" s="206">
        <f t="shared" si="12"/>
        <v>93.02325581395348</v>
      </c>
      <c r="O94" s="41">
        <v>0</v>
      </c>
      <c r="P94" s="206">
        <f t="shared" si="7"/>
        <v>0</v>
      </c>
      <c r="Q94" s="41">
        <v>0</v>
      </c>
      <c r="R94" s="41">
        <f t="shared" si="9"/>
        <v>0</v>
      </c>
    </row>
    <row r="95" spans="1:18" ht="12" customHeight="1">
      <c r="A95" s="13"/>
      <c r="B95" s="13"/>
      <c r="C95" s="14"/>
      <c r="D95" s="220"/>
      <c r="E95" s="16"/>
      <c r="F95" s="20"/>
      <c r="G95" s="17"/>
      <c r="H95" s="173" t="s">
        <v>183</v>
      </c>
      <c r="I95" s="41">
        <v>20000</v>
      </c>
      <c r="J95" s="41">
        <v>20000</v>
      </c>
      <c r="K95" s="41">
        <v>20000</v>
      </c>
      <c r="L95" s="206">
        <f t="shared" si="11"/>
        <v>100</v>
      </c>
      <c r="M95" s="206">
        <f t="shared" si="8"/>
        <v>100</v>
      </c>
      <c r="N95" s="206">
        <f t="shared" si="12"/>
        <v>100</v>
      </c>
      <c r="O95" s="41">
        <v>0</v>
      </c>
      <c r="P95" s="206">
        <f t="shared" si="7"/>
        <v>0</v>
      </c>
      <c r="Q95" s="41">
        <v>0</v>
      </c>
      <c r="R95" s="41">
        <f t="shared" si="9"/>
        <v>0</v>
      </c>
    </row>
    <row r="96" spans="1:18" ht="12" customHeight="1" hidden="1">
      <c r="A96" s="13"/>
      <c r="B96" s="13"/>
      <c r="C96" s="14"/>
      <c r="D96" s="220"/>
      <c r="E96" s="16"/>
      <c r="F96" s="20" t="s">
        <v>275</v>
      </c>
      <c r="G96" s="17">
        <v>425</v>
      </c>
      <c r="H96" s="173" t="s">
        <v>69</v>
      </c>
      <c r="I96" s="41">
        <f>I97</f>
        <v>0</v>
      </c>
      <c r="J96" s="41">
        <f>J97</f>
        <v>0</v>
      </c>
      <c r="K96" s="41">
        <f>K97</f>
        <v>0</v>
      </c>
      <c r="L96" s="206" t="e">
        <f t="shared" si="11"/>
        <v>#DIV/0!</v>
      </c>
      <c r="M96" s="206" t="e">
        <f t="shared" si="8"/>
        <v>#DIV/0!</v>
      </c>
      <c r="N96" s="206" t="e">
        <f t="shared" si="12"/>
        <v>#DIV/0!</v>
      </c>
      <c r="O96" s="41">
        <f>O97</f>
        <v>0</v>
      </c>
      <c r="P96" s="206" t="e">
        <f t="shared" si="7"/>
        <v>#DIV/0!</v>
      </c>
      <c r="Q96" s="41">
        <v>0</v>
      </c>
      <c r="R96" s="41">
        <f t="shared" si="9"/>
        <v>0</v>
      </c>
    </row>
    <row r="97" spans="1:18" ht="12" customHeight="1" hidden="1">
      <c r="A97" s="13"/>
      <c r="B97" s="13"/>
      <c r="C97" s="14"/>
      <c r="D97" s="220"/>
      <c r="E97" s="16"/>
      <c r="F97" s="20"/>
      <c r="G97" s="17"/>
      <c r="H97" s="173" t="s">
        <v>545</v>
      </c>
      <c r="I97" s="41">
        <v>0</v>
      </c>
      <c r="J97" s="41">
        <v>0</v>
      </c>
      <c r="K97" s="41">
        <v>0</v>
      </c>
      <c r="L97" s="206" t="e">
        <f t="shared" si="11"/>
        <v>#DIV/0!</v>
      </c>
      <c r="M97" s="206" t="e">
        <f t="shared" si="8"/>
        <v>#DIV/0!</v>
      </c>
      <c r="N97" s="206" t="e">
        <f t="shared" si="12"/>
        <v>#DIV/0!</v>
      </c>
      <c r="O97" s="41">
        <v>0</v>
      </c>
      <c r="P97" s="206" t="e">
        <f t="shared" si="7"/>
        <v>#DIV/0!</v>
      </c>
      <c r="Q97" s="41">
        <v>0</v>
      </c>
      <c r="R97" s="41">
        <f t="shared" si="9"/>
        <v>0</v>
      </c>
    </row>
    <row r="98" spans="1:18" ht="12" customHeight="1">
      <c r="A98" s="13"/>
      <c r="B98" s="13"/>
      <c r="C98" s="14"/>
      <c r="D98" s="220"/>
      <c r="E98" s="16"/>
      <c r="F98" s="20" t="s">
        <v>272</v>
      </c>
      <c r="G98" s="17">
        <v>423</v>
      </c>
      <c r="H98" s="173" t="s">
        <v>42</v>
      </c>
      <c r="I98" s="41">
        <f>I102</f>
        <v>465000</v>
      </c>
      <c r="J98" s="41">
        <f>J102</f>
        <v>465000</v>
      </c>
      <c r="K98" s="41">
        <f>K102+K99+K100+K101</f>
        <v>1598616</v>
      </c>
      <c r="L98" s="206"/>
      <c r="M98" s="206"/>
      <c r="N98" s="206">
        <f t="shared" si="12"/>
        <v>343.78838709677416</v>
      </c>
      <c r="O98" s="41">
        <v>398468.65</v>
      </c>
      <c r="P98" s="206">
        <f t="shared" si="7"/>
        <v>24.925851486535855</v>
      </c>
      <c r="Q98" s="41">
        <f>Q102</f>
        <v>0</v>
      </c>
      <c r="R98" s="41">
        <f t="shared" si="9"/>
        <v>398468.65</v>
      </c>
    </row>
    <row r="99" spans="1:18" ht="12" customHeight="1">
      <c r="A99" s="13"/>
      <c r="B99" s="13"/>
      <c r="C99" s="14"/>
      <c r="D99" s="220"/>
      <c r="E99" s="16"/>
      <c r="F99" s="20"/>
      <c r="G99" s="17"/>
      <c r="H99" s="173" t="s">
        <v>720</v>
      </c>
      <c r="I99" s="41"/>
      <c r="J99" s="41"/>
      <c r="K99" s="41">
        <v>500000</v>
      </c>
      <c r="L99" s="206"/>
      <c r="M99" s="206"/>
      <c r="N99" s="206"/>
      <c r="O99" s="41">
        <v>0</v>
      </c>
      <c r="P99" s="206">
        <f t="shared" si="7"/>
        <v>0</v>
      </c>
      <c r="Q99" s="41">
        <v>0</v>
      </c>
      <c r="R99" s="41">
        <f t="shared" si="9"/>
        <v>0</v>
      </c>
    </row>
    <row r="100" spans="1:18" ht="12" customHeight="1">
      <c r="A100" s="13"/>
      <c r="B100" s="13"/>
      <c r="C100" s="14"/>
      <c r="D100" s="220"/>
      <c r="E100" s="16"/>
      <c r="F100" s="20"/>
      <c r="G100" s="17"/>
      <c r="H100" s="173" t="s">
        <v>43</v>
      </c>
      <c r="I100" s="41"/>
      <c r="J100" s="41"/>
      <c r="K100" s="41">
        <v>750000</v>
      </c>
      <c r="L100" s="206"/>
      <c r="M100" s="206"/>
      <c r="N100" s="206"/>
      <c r="O100" s="41">
        <v>236611.65</v>
      </c>
      <c r="P100" s="206">
        <f t="shared" si="7"/>
        <v>31.54822</v>
      </c>
      <c r="Q100" s="41">
        <v>0</v>
      </c>
      <c r="R100" s="41">
        <f t="shared" si="9"/>
        <v>236611.65</v>
      </c>
    </row>
    <row r="101" spans="1:18" ht="12" customHeight="1">
      <c r="A101" s="13"/>
      <c r="B101" s="13"/>
      <c r="C101" s="14"/>
      <c r="D101" s="220"/>
      <c r="E101" s="16"/>
      <c r="F101" s="20"/>
      <c r="G101" s="17"/>
      <c r="H101" s="173" t="s">
        <v>185</v>
      </c>
      <c r="I101" s="41"/>
      <c r="J101" s="41"/>
      <c r="K101" s="41">
        <v>270000</v>
      </c>
      <c r="L101" s="206"/>
      <c r="M101" s="206"/>
      <c r="N101" s="206"/>
      <c r="O101" s="41">
        <v>83240</v>
      </c>
      <c r="P101" s="206">
        <f t="shared" si="7"/>
        <v>30.82962962962963</v>
      </c>
      <c r="Q101" s="41">
        <v>0</v>
      </c>
      <c r="R101" s="41">
        <f t="shared" si="9"/>
        <v>83240</v>
      </c>
    </row>
    <row r="102" spans="1:18" ht="12" customHeight="1">
      <c r="A102" s="13"/>
      <c r="B102" s="13"/>
      <c r="C102" s="14"/>
      <c r="D102" s="220"/>
      <c r="E102" s="16"/>
      <c r="F102" s="16"/>
      <c r="G102" s="13"/>
      <c r="H102" s="166" t="s">
        <v>184</v>
      </c>
      <c r="I102" s="41">
        <v>465000</v>
      </c>
      <c r="J102" s="41">
        <v>465000</v>
      </c>
      <c r="K102" s="41">
        <v>78616</v>
      </c>
      <c r="L102" s="206"/>
      <c r="M102" s="206"/>
      <c r="N102" s="206">
        <f t="shared" si="12"/>
        <v>16.906666666666666</v>
      </c>
      <c r="O102" s="41">
        <v>78617</v>
      </c>
      <c r="P102" s="206">
        <f t="shared" si="7"/>
        <v>100.0012720056986</v>
      </c>
      <c r="Q102" s="41">
        <v>0</v>
      </c>
      <c r="R102" s="41">
        <f t="shared" si="9"/>
        <v>78617</v>
      </c>
    </row>
    <row r="103" spans="1:18" ht="12" customHeight="1">
      <c r="A103" s="13"/>
      <c r="B103" s="13"/>
      <c r="C103" s="14"/>
      <c r="D103" s="220"/>
      <c r="E103" s="16"/>
      <c r="F103" s="16" t="s">
        <v>273</v>
      </c>
      <c r="G103" s="13">
        <v>426</v>
      </c>
      <c r="H103" s="173" t="s">
        <v>72</v>
      </c>
      <c r="I103" s="41">
        <f>I104+I105</f>
        <v>0</v>
      </c>
      <c r="J103" s="41">
        <f>J104+J105</f>
        <v>0</v>
      </c>
      <c r="K103" s="41">
        <f>K104+K105</f>
        <v>200000</v>
      </c>
      <c r="L103" s="206">
        <v>0</v>
      </c>
      <c r="M103" s="206" t="e">
        <f t="shared" si="8"/>
        <v>#DIV/0!</v>
      </c>
      <c r="N103" s="206">
        <v>0</v>
      </c>
      <c r="O103" s="41">
        <v>101481</v>
      </c>
      <c r="P103" s="206">
        <f t="shared" si="7"/>
        <v>50.7405</v>
      </c>
      <c r="Q103" s="41">
        <f>Q104</f>
        <v>0</v>
      </c>
      <c r="R103" s="41">
        <f t="shared" si="9"/>
        <v>101481</v>
      </c>
    </row>
    <row r="104" spans="1:18" ht="12" customHeight="1" hidden="1">
      <c r="A104" s="13"/>
      <c r="B104" s="13"/>
      <c r="C104" s="14"/>
      <c r="D104" s="220"/>
      <c r="E104" s="16"/>
      <c r="F104" s="16"/>
      <c r="G104" s="13"/>
      <c r="H104" s="173" t="s">
        <v>189</v>
      </c>
      <c r="I104" s="41">
        <v>0</v>
      </c>
      <c r="J104" s="41">
        <v>0</v>
      </c>
      <c r="K104" s="41">
        <v>0</v>
      </c>
      <c r="L104" s="206" t="e">
        <f t="shared" si="11"/>
        <v>#DIV/0!</v>
      </c>
      <c r="M104" s="206" t="e">
        <f t="shared" si="8"/>
        <v>#DIV/0!</v>
      </c>
      <c r="N104" s="206" t="e">
        <f t="shared" si="12"/>
        <v>#DIV/0!</v>
      </c>
      <c r="O104" s="41">
        <v>0</v>
      </c>
      <c r="P104" s="206" t="e">
        <f t="shared" si="7"/>
        <v>#DIV/0!</v>
      </c>
      <c r="Q104" s="41">
        <v>0</v>
      </c>
      <c r="R104" s="41">
        <f t="shared" si="9"/>
        <v>0</v>
      </c>
    </row>
    <row r="105" spans="1:18" ht="26.25" customHeight="1">
      <c r="A105" s="13"/>
      <c r="B105" s="13"/>
      <c r="C105" s="14"/>
      <c r="D105" s="220"/>
      <c r="E105" s="16"/>
      <c r="F105" s="16"/>
      <c r="G105" s="13"/>
      <c r="H105" s="167" t="s">
        <v>1208</v>
      </c>
      <c r="I105" s="41">
        <v>0</v>
      </c>
      <c r="J105" s="41">
        <v>0</v>
      </c>
      <c r="K105" s="41">
        <v>200000</v>
      </c>
      <c r="L105" s="206">
        <v>0</v>
      </c>
      <c r="M105" s="206" t="e">
        <f t="shared" si="8"/>
        <v>#DIV/0!</v>
      </c>
      <c r="N105" s="206">
        <v>0</v>
      </c>
      <c r="O105" s="41">
        <v>0</v>
      </c>
      <c r="P105" s="206">
        <f t="shared" si="7"/>
        <v>0</v>
      </c>
      <c r="Q105" s="41">
        <v>0</v>
      </c>
      <c r="R105" s="41">
        <f t="shared" si="9"/>
        <v>0</v>
      </c>
    </row>
    <row r="106" spans="1:18" ht="12" customHeight="1" hidden="1">
      <c r="A106" s="13"/>
      <c r="B106" s="13"/>
      <c r="C106" s="14"/>
      <c r="D106" s="220"/>
      <c r="E106" s="16"/>
      <c r="F106" s="16"/>
      <c r="G106" s="13">
        <v>465</v>
      </c>
      <c r="H106" s="173" t="s">
        <v>589</v>
      </c>
      <c r="I106" s="41">
        <v>38000</v>
      </c>
      <c r="J106" s="41">
        <v>40000</v>
      </c>
      <c r="K106" s="41">
        <v>0</v>
      </c>
      <c r="L106" s="206">
        <f t="shared" si="11"/>
        <v>0</v>
      </c>
      <c r="M106" s="206">
        <f t="shared" si="8"/>
        <v>0</v>
      </c>
      <c r="N106" s="206">
        <f t="shared" si="12"/>
        <v>0</v>
      </c>
      <c r="O106" s="41">
        <v>0</v>
      </c>
      <c r="P106" s="206" t="e">
        <f t="shared" si="7"/>
        <v>#DIV/0!</v>
      </c>
      <c r="Q106" s="41">
        <v>0</v>
      </c>
      <c r="R106" s="41">
        <f t="shared" si="9"/>
        <v>0</v>
      </c>
    </row>
    <row r="107" spans="1:18" ht="12" customHeight="1" hidden="1">
      <c r="A107" s="13"/>
      <c r="B107" s="13"/>
      <c r="C107" s="14"/>
      <c r="D107" s="220"/>
      <c r="E107" s="16"/>
      <c r="F107" s="16" t="s">
        <v>277</v>
      </c>
      <c r="G107" s="13">
        <v>482</v>
      </c>
      <c r="H107" s="167" t="s">
        <v>194</v>
      </c>
      <c r="I107" s="41">
        <f>I109+I108</f>
        <v>0</v>
      </c>
      <c r="J107" s="41">
        <f>J109+J108</f>
        <v>0</v>
      </c>
      <c r="K107" s="41">
        <f>K109+K108</f>
        <v>0</v>
      </c>
      <c r="L107" s="206" t="e">
        <f t="shared" si="11"/>
        <v>#DIV/0!</v>
      </c>
      <c r="M107" s="206" t="e">
        <f t="shared" si="8"/>
        <v>#DIV/0!</v>
      </c>
      <c r="N107" s="206" t="e">
        <f t="shared" si="12"/>
        <v>#DIV/0!</v>
      </c>
      <c r="O107" s="41">
        <f>O109+O108</f>
        <v>0</v>
      </c>
      <c r="P107" s="206" t="e">
        <f t="shared" si="7"/>
        <v>#DIV/0!</v>
      </c>
      <c r="Q107" s="41">
        <v>0</v>
      </c>
      <c r="R107" s="41">
        <f t="shared" si="9"/>
        <v>0</v>
      </c>
    </row>
    <row r="108" spans="1:18" ht="12" customHeight="1" hidden="1">
      <c r="A108" s="13"/>
      <c r="B108" s="13"/>
      <c r="C108" s="14"/>
      <c r="D108" s="220"/>
      <c r="E108" s="16"/>
      <c r="F108" s="16"/>
      <c r="G108" s="13"/>
      <c r="H108" s="167" t="s">
        <v>547</v>
      </c>
      <c r="I108" s="41"/>
      <c r="J108" s="41"/>
      <c r="K108" s="41"/>
      <c r="L108" s="206" t="e">
        <f t="shared" si="11"/>
        <v>#DIV/0!</v>
      </c>
      <c r="M108" s="206" t="e">
        <f t="shared" si="8"/>
        <v>#DIV/0!</v>
      </c>
      <c r="N108" s="206" t="e">
        <f t="shared" si="12"/>
        <v>#DIV/0!</v>
      </c>
      <c r="O108" s="41"/>
      <c r="P108" s="206" t="e">
        <f t="shared" si="7"/>
        <v>#DIV/0!</v>
      </c>
      <c r="Q108" s="41">
        <v>0</v>
      </c>
      <c r="R108" s="41">
        <f t="shared" si="9"/>
        <v>0</v>
      </c>
    </row>
    <row r="109" spans="1:18" ht="12" customHeight="1" hidden="1">
      <c r="A109" s="13"/>
      <c r="B109" s="13"/>
      <c r="C109" s="14"/>
      <c r="D109" s="220"/>
      <c r="E109" s="16"/>
      <c r="F109" s="16"/>
      <c r="G109" s="13"/>
      <c r="H109" s="167" t="s">
        <v>548</v>
      </c>
      <c r="I109" s="41"/>
      <c r="J109" s="41"/>
      <c r="K109" s="41"/>
      <c r="L109" s="206" t="e">
        <f t="shared" si="11"/>
        <v>#DIV/0!</v>
      </c>
      <c r="M109" s="206" t="e">
        <f t="shared" si="8"/>
        <v>#DIV/0!</v>
      </c>
      <c r="N109" s="206" t="e">
        <f t="shared" si="12"/>
        <v>#DIV/0!</v>
      </c>
      <c r="O109" s="41"/>
      <c r="P109" s="206" t="e">
        <f t="shared" si="7"/>
        <v>#DIV/0!</v>
      </c>
      <c r="Q109" s="41">
        <v>0</v>
      </c>
      <c r="R109" s="41">
        <f t="shared" si="9"/>
        <v>0</v>
      </c>
    </row>
    <row r="110" spans="1:18" ht="12" customHeight="1" hidden="1">
      <c r="A110" s="13"/>
      <c r="B110" s="13"/>
      <c r="C110" s="14"/>
      <c r="D110" s="220"/>
      <c r="E110" s="16"/>
      <c r="F110" s="16" t="s">
        <v>278</v>
      </c>
      <c r="G110" s="13">
        <v>512</v>
      </c>
      <c r="H110" s="173" t="s">
        <v>92</v>
      </c>
      <c r="I110" s="41">
        <v>0</v>
      </c>
      <c r="J110" s="41">
        <v>0</v>
      </c>
      <c r="K110" s="41">
        <v>0</v>
      </c>
      <c r="L110" s="206">
        <v>0</v>
      </c>
      <c r="M110" s="206">
        <v>0</v>
      </c>
      <c r="N110" s="206" t="e">
        <f t="shared" si="12"/>
        <v>#DIV/0!</v>
      </c>
      <c r="O110" s="41">
        <v>0</v>
      </c>
      <c r="P110" s="206" t="e">
        <f t="shared" si="7"/>
        <v>#DIV/0!</v>
      </c>
      <c r="Q110" s="41">
        <v>0</v>
      </c>
      <c r="R110" s="41">
        <f t="shared" si="9"/>
        <v>0</v>
      </c>
    </row>
    <row r="111" spans="1:18" ht="12" customHeight="1">
      <c r="A111" s="13"/>
      <c r="B111" s="13"/>
      <c r="C111" s="14"/>
      <c r="D111" s="220"/>
      <c r="E111" s="16"/>
      <c r="F111" s="16"/>
      <c r="G111" s="13"/>
      <c r="H111" s="15" t="s">
        <v>46</v>
      </c>
      <c r="I111" s="206"/>
      <c r="J111" s="206"/>
      <c r="K111" s="206"/>
      <c r="L111" s="206"/>
      <c r="M111" s="206"/>
      <c r="N111" s="206"/>
      <c r="O111" s="206"/>
      <c r="P111" s="206"/>
      <c r="Q111" s="206"/>
      <c r="R111" s="41">
        <f t="shared" si="9"/>
        <v>0</v>
      </c>
    </row>
    <row r="112" spans="1:18" ht="12" customHeight="1">
      <c r="A112" s="13"/>
      <c r="B112" s="13"/>
      <c r="C112" s="14"/>
      <c r="D112" s="220"/>
      <c r="E112" s="16"/>
      <c r="F112" s="16"/>
      <c r="G112" s="16" t="s">
        <v>52</v>
      </c>
      <c r="H112" s="173" t="s">
        <v>45</v>
      </c>
      <c r="I112" s="206">
        <f>I80</f>
        <v>4965000</v>
      </c>
      <c r="J112" s="206">
        <f>J80</f>
        <v>4885000</v>
      </c>
      <c r="K112" s="206">
        <f>K80</f>
        <v>7108616</v>
      </c>
      <c r="L112" s="206">
        <f t="shared" si="11"/>
        <v>143.1745417925478</v>
      </c>
      <c r="M112" s="206">
        <f t="shared" si="8"/>
        <v>145.5192630501535</v>
      </c>
      <c r="N112" s="206">
        <f t="shared" si="12"/>
        <v>143.1745417925478</v>
      </c>
      <c r="O112" s="206">
        <f>O80</f>
        <v>3791291.4000000004</v>
      </c>
      <c r="P112" s="206">
        <f t="shared" si="7"/>
        <v>53.33374879160726</v>
      </c>
      <c r="Q112" s="206">
        <f>Q80</f>
        <v>0</v>
      </c>
      <c r="R112" s="41">
        <f t="shared" si="9"/>
        <v>3791291.4000000004</v>
      </c>
    </row>
    <row r="113" spans="1:18" ht="12" customHeight="1">
      <c r="A113" s="14">
        <v>3</v>
      </c>
      <c r="B113" s="14"/>
      <c r="C113" s="14"/>
      <c r="D113" s="220"/>
      <c r="E113" s="16"/>
      <c r="F113" s="16"/>
      <c r="G113" s="13"/>
      <c r="H113" s="202" t="s">
        <v>716</v>
      </c>
      <c r="I113" s="206"/>
      <c r="J113" s="206"/>
      <c r="K113" s="206"/>
      <c r="L113" s="206"/>
      <c r="M113" s="206"/>
      <c r="N113" s="206" t="e">
        <f t="shared" si="12"/>
        <v>#DIV/0!</v>
      </c>
      <c r="O113" s="206"/>
      <c r="P113" s="206"/>
      <c r="Q113" s="206"/>
      <c r="R113" s="41">
        <f t="shared" si="9"/>
        <v>0</v>
      </c>
    </row>
    <row r="114" spans="1:18" ht="25.5">
      <c r="A114" s="14"/>
      <c r="B114" s="14"/>
      <c r="C114" s="14"/>
      <c r="D114" s="160" t="s">
        <v>846</v>
      </c>
      <c r="E114" s="160"/>
      <c r="F114" s="160"/>
      <c r="G114" s="14"/>
      <c r="H114" s="15" t="s">
        <v>845</v>
      </c>
      <c r="I114" s="206">
        <f aca="true" t="shared" si="13" ref="I114:Q115">I115</f>
        <v>180000</v>
      </c>
      <c r="J114" s="206">
        <f t="shared" si="13"/>
        <v>180000</v>
      </c>
      <c r="K114" s="206">
        <f t="shared" si="13"/>
        <v>500000</v>
      </c>
      <c r="L114" s="206">
        <f>(K114/I114)*100</f>
        <v>277.77777777777777</v>
      </c>
      <c r="M114" s="206">
        <f t="shared" si="8"/>
        <v>277.77777777777777</v>
      </c>
      <c r="N114" s="206">
        <f t="shared" si="12"/>
        <v>277.77777777777777</v>
      </c>
      <c r="O114" s="206">
        <f t="shared" si="13"/>
        <v>197812.42</v>
      </c>
      <c r="P114" s="206">
        <f t="shared" si="7"/>
        <v>39.562484000000005</v>
      </c>
      <c r="Q114" s="206">
        <f t="shared" si="13"/>
        <v>0</v>
      </c>
      <c r="R114" s="41">
        <f t="shared" si="9"/>
        <v>197812.42</v>
      </c>
    </row>
    <row r="115" spans="1:18" ht="25.5">
      <c r="A115" s="14"/>
      <c r="B115" s="14"/>
      <c r="C115" s="14"/>
      <c r="D115" s="160" t="s">
        <v>849</v>
      </c>
      <c r="E115" s="160"/>
      <c r="F115" s="160"/>
      <c r="G115" s="14"/>
      <c r="H115" s="15" t="s">
        <v>850</v>
      </c>
      <c r="I115" s="206">
        <f t="shared" si="13"/>
        <v>180000</v>
      </c>
      <c r="J115" s="206">
        <f t="shared" si="13"/>
        <v>180000</v>
      </c>
      <c r="K115" s="206">
        <f t="shared" si="13"/>
        <v>500000</v>
      </c>
      <c r="L115" s="206">
        <f>(K115/I115)*100</f>
        <v>277.77777777777777</v>
      </c>
      <c r="M115" s="206">
        <f t="shared" si="8"/>
        <v>277.77777777777777</v>
      </c>
      <c r="N115" s="206">
        <f t="shared" si="12"/>
        <v>277.77777777777777</v>
      </c>
      <c r="O115" s="206">
        <f t="shared" si="13"/>
        <v>197812.42</v>
      </c>
      <c r="P115" s="206">
        <f t="shared" si="7"/>
        <v>39.562484000000005</v>
      </c>
      <c r="Q115" s="206">
        <f t="shared" si="13"/>
        <v>0</v>
      </c>
      <c r="R115" s="41">
        <f t="shared" si="9"/>
        <v>197812.42</v>
      </c>
    </row>
    <row r="116" spans="1:18" ht="23.25" customHeight="1">
      <c r="A116" s="13"/>
      <c r="B116" s="13"/>
      <c r="C116" s="14">
        <v>110</v>
      </c>
      <c r="D116" s="220"/>
      <c r="E116" s="16"/>
      <c r="F116" s="16"/>
      <c r="G116" s="13"/>
      <c r="H116" s="15" t="s">
        <v>928</v>
      </c>
      <c r="I116" s="206">
        <f>I119</f>
        <v>180000</v>
      </c>
      <c r="J116" s="206">
        <f>J119</f>
        <v>180000</v>
      </c>
      <c r="K116" s="206">
        <f>K119+K117+K118</f>
        <v>500000</v>
      </c>
      <c r="L116" s="206">
        <f>(K116/I116)*100</f>
        <v>277.77777777777777</v>
      </c>
      <c r="M116" s="206">
        <f t="shared" si="8"/>
        <v>277.77777777777777</v>
      </c>
      <c r="N116" s="206">
        <f t="shared" si="12"/>
        <v>277.77777777777777</v>
      </c>
      <c r="O116" s="206">
        <f>O119+O117+O118</f>
        <v>197812.42</v>
      </c>
      <c r="P116" s="206">
        <f t="shared" si="7"/>
        <v>39.562484000000005</v>
      </c>
      <c r="Q116" s="206">
        <f>Q119</f>
        <v>0</v>
      </c>
      <c r="R116" s="41">
        <f t="shared" si="9"/>
        <v>197812.42</v>
      </c>
    </row>
    <row r="117" spans="1:18" ht="13.5" customHeight="1">
      <c r="A117" s="13"/>
      <c r="B117" s="13"/>
      <c r="C117" s="14"/>
      <c r="D117" s="220"/>
      <c r="E117" s="16"/>
      <c r="F117" s="20" t="s">
        <v>0</v>
      </c>
      <c r="G117" s="13">
        <v>411</v>
      </c>
      <c r="H117" s="166" t="s">
        <v>101</v>
      </c>
      <c r="I117" s="41">
        <v>0</v>
      </c>
      <c r="J117" s="206"/>
      <c r="K117" s="296">
        <v>0</v>
      </c>
      <c r="L117" s="206"/>
      <c r="M117" s="206"/>
      <c r="N117" s="206">
        <v>0</v>
      </c>
      <c r="O117" s="296">
        <v>0</v>
      </c>
      <c r="P117" s="206">
        <v>0</v>
      </c>
      <c r="Q117" s="41">
        <v>0</v>
      </c>
      <c r="R117" s="41">
        <f t="shared" si="9"/>
        <v>0</v>
      </c>
    </row>
    <row r="118" spans="1:18" ht="14.25" customHeight="1">
      <c r="A118" s="13"/>
      <c r="B118" s="13"/>
      <c r="C118" s="14"/>
      <c r="D118" s="220"/>
      <c r="E118" s="16"/>
      <c r="F118" s="20" t="s">
        <v>274</v>
      </c>
      <c r="G118" s="13">
        <v>412</v>
      </c>
      <c r="H118" s="166" t="s">
        <v>38</v>
      </c>
      <c r="I118" s="41">
        <v>0</v>
      </c>
      <c r="J118" s="206"/>
      <c r="K118" s="296">
        <v>0</v>
      </c>
      <c r="L118" s="206"/>
      <c r="M118" s="206"/>
      <c r="N118" s="206">
        <v>0</v>
      </c>
      <c r="O118" s="296">
        <v>0</v>
      </c>
      <c r="P118" s="206">
        <v>0</v>
      </c>
      <c r="Q118" s="41">
        <v>0</v>
      </c>
      <c r="R118" s="41">
        <f t="shared" si="9"/>
        <v>0</v>
      </c>
    </row>
    <row r="119" spans="1:18" ht="12" customHeight="1">
      <c r="A119" s="13"/>
      <c r="B119" s="13"/>
      <c r="C119" s="14"/>
      <c r="D119" s="220"/>
      <c r="E119" s="16"/>
      <c r="F119" s="16" t="s">
        <v>275</v>
      </c>
      <c r="G119" s="13">
        <v>423</v>
      </c>
      <c r="H119" s="173" t="s">
        <v>42</v>
      </c>
      <c r="I119" s="41">
        <v>180000</v>
      </c>
      <c r="J119" s="41">
        <v>180000</v>
      </c>
      <c r="K119" s="296">
        <v>500000</v>
      </c>
      <c r="L119" s="206">
        <f>(K119/I119)*100</f>
        <v>277.77777777777777</v>
      </c>
      <c r="M119" s="206">
        <f t="shared" si="8"/>
        <v>277.77777777777777</v>
      </c>
      <c r="N119" s="206">
        <f t="shared" si="12"/>
        <v>277.77777777777777</v>
      </c>
      <c r="O119" s="296">
        <v>197812.42</v>
      </c>
      <c r="P119" s="206">
        <f t="shared" si="7"/>
        <v>39.562484000000005</v>
      </c>
      <c r="Q119" s="41">
        <v>0</v>
      </c>
      <c r="R119" s="41">
        <f t="shared" si="9"/>
        <v>197812.42</v>
      </c>
    </row>
    <row r="120" spans="1:18" ht="12" customHeight="1">
      <c r="A120" s="13"/>
      <c r="B120" s="13"/>
      <c r="C120" s="14"/>
      <c r="D120" s="220"/>
      <c r="E120" s="16"/>
      <c r="F120" s="16"/>
      <c r="G120" s="16"/>
      <c r="H120" s="15" t="s">
        <v>190</v>
      </c>
      <c r="I120" s="206" t="s">
        <v>31</v>
      </c>
      <c r="J120" s="206" t="s">
        <v>31</v>
      </c>
      <c r="K120" s="206" t="s">
        <v>31</v>
      </c>
      <c r="L120" s="206"/>
      <c r="M120" s="206"/>
      <c r="N120" s="206"/>
      <c r="O120" s="206" t="s">
        <v>31</v>
      </c>
      <c r="P120" s="206"/>
      <c r="Q120" s="206"/>
      <c r="R120" s="41"/>
    </row>
    <row r="121" spans="1:18" ht="25.5">
      <c r="A121" s="13"/>
      <c r="B121" s="13"/>
      <c r="C121" s="14"/>
      <c r="D121" s="220"/>
      <c r="E121" s="16"/>
      <c r="F121" s="16"/>
      <c r="G121" s="13"/>
      <c r="H121" s="212" t="s">
        <v>717</v>
      </c>
      <c r="I121" s="206">
        <f>I79+I116</f>
        <v>5145000</v>
      </c>
      <c r="J121" s="206">
        <f>J79+J116</f>
        <v>5065000</v>
      </c>
      <c r="K121" s="206">
        <f>K79+K116</f>
        <v>7608616</v>
      </c>
      <c r="L121" s="206">
        <f t="shared" si="11"/>
        <v>147.88369290573374</v>
      </c>
      <c r="M121" s="206">
        <f t="shared" si="8"/>
        <v>150.21946692991116</v>
      </c>
      <c r="N121" s="206">
        <f t="shared" si="12"/>
        <v>147.88369290573374</v>
      </c>
      <c r="O121" s="206">
        <f>O79+O116</f>
        <v>3989103.8200000003</v>
      </c>
      <c r="P121" s="206">
        <f t="shared" si="7"/>
        <v>52.4287704886145</v>
      </c>
      <c r="Q121" s="206">
        <f>Q79</f>
        <v>0</v>
      </c>
      <c r="R121" s="41">
        <f t="shared" si="9"/>
        <v>3989103.8200000003</v>
      </c>
    </row>
    <row r="122" spans="1:18" ht="12" customHeight="1">
      <c r="A122" s="13"/>
      <c r="B122" s="13"/>
      <c r="C122" s="14"/>
      <c r="D122" s="220"/>
      <c r="E122" s="16"/>
      <c r="F122" s="16"/>
      <c r="G122" s="16" t="s">
        <v>52</v>
      </c>
      <c r="H122" s="173" t="s">
        <v>45</v>
      </c>
      <c r="I122" s="206">
        <f>I80+I116</f>
        <v>5145000</v>
      </c>
      <c r="J122" s="206">
        <f>J80+J116</f>
        <v>5065000</v>
      </c>
      <c r="K122" s="206">
        <f>K80+K116</f>
        <v>7608616</v>
      </c>
      <c r="L122" s="206">
        <f t="shared" si="11"/>
        <v>147.88369290573374</v>
      </c>
      <c r="M122" s="206">
        <f t="shared" si="8"/>
        <v>150.21946692991116</v>
      </c>
      <c r="N122" s="206">
        <f t="shared" si="12"/>
        <v>147.88369290573374</v>
      </c>
      <c r="O122" s="206">
        <f>O80+O116</f>
        <v>3989103.8200000003</v>
      </c>
      <c r="P122" s="206">
        <f t="shared" si="7"/>
        <v>52.4287704886145</v>
      </c>
      <c r="Q122" s="206">
        <f>Q80</f>
        <v>0</v>
      </c>
      <c r="R122" s="41">
        <f t="shared" si="9"/>
        <v>3989103.8200000003</v>
      </c>
    </row>
    <row r="123" spans="1:18" ht="12" customHeight="1">
      <c r="A123" s="13"/>
      <c r="B123" s="13"/>
      <c r="C123" s="14"/>
      <c r="D123" s="220"/>
      <c r="E123" s="16"/>
      <c r="F123" s="16"/>
      <c r="G123" s="16"/>
      <c r="H123" s="15" t="s">
        <v>191</v>
      </c>
      <c r="I123" s="206">
        <f>I80+I116</f>
        <v>5145000</v>
      </c>
      <c r="J123" s="206">
        <f>J80+J116</f>
        <v>5065000</v>
      </c>
      <c r="K123" s="206">
        <f>K80+K116</f>
        <v>7608616</v>
      </c>
      <c r="L123" s="206">
        <f t="shared" si="11"/>
        <v>147.88369290573374</v>
      </c>
      <c r="M123" s="206">
        <f t="shared" si="8"/>
        <v>150.21946692991116</v>
      </c>
      <c r="N123" s="206">
        <f t="shared" si="12"/>
        <v>147.88369290573374</v>
      </c>
      <c r="O123" s="206">
        <f>O80+O116</f>
        <v>3989103.8200000003</v>
      </c>
      <c r="P123" s="206">
        <f t="shared" si="7"/>
        <v>52.4287704886145</v>
      </c>
      <c r="Q123" s="206">
        <f>Q80</f>
        <v>0</v>
      </c>
      <c r="R123" s="41">
        <f t="shared" si="9"/>
        <v>3989103.8200000003</v>
      </c>
    </row>
    <row r="124" spans="1:18" ht="12.75">
      <c r="A124" s="14">
        <v>4</v>
      </c>
      <c r="B124" s="14"/>
      <c r="C124" s="14"/>
      <c r="D124" s="220"/>
      <c r="E124" s="16"/>
      <c r="F124" s="16"/>
      <c r="G124" s="13"/>
      <c r="H124" s="202" t="s">
        <v>54</v>
      </c>
      <c r="I124" s="206"/>
      <c r="J124" s="206"/>
      <c r="K124" s="206"/>
      <c r="L124" s="206" t="e">
        <f t="shared" si="11"/>
        <v>#DIV/0!</v>
      </c>
      <c r="M124" s="206" t="e">
        <f t="shared" si="8"/>
        <v>#DIV/0!</v>
      </c>
      <c r="N124" s="206"/>
      <c r="O124" s="206"/>
      <c r="P124" s="206"/>
      <c r="Q124" s="206"/>
      <c r="R124" s="41">
        <f t="shared" si="9"/>
        <v>0</v>
      </c>
    </row>
    <row r="125" spans="1:18" ht="25.5">
      <c r="A125" s="14"/>
      <c r="B125" s="14"/>
      <c r="C125" s="14"/>
      <c r="D125" s="160" t="s">
        <v>600</v>
      </c>
      <c r="E125" s="160"/>
      <c r="F125" s="160"/>
      <c r="G125" s="14"/>
      <c r="H125" s="15" t="s">
        <v>851</v>
      </c>
      <c r="I125" s="206">
        <f>I126+I223+I231+I245+I248+I251+I258+I255</f>
        <v>142552813</v>
      </c>
      <c r="J125" s="206">
        <f>J126+J223+J231+J245+J248+J251+J258+J255</f>
        <v>145001770</v>
      </c>
      <c r="K125" s="206">
        <f>K126+K223+K231+K245+K248+K251+K255+K258+K261</f>
        <v>160816899</v>
      </c>
      <c r="L125" s="206">
        <f t="shared" si="11"/>
        <v>112.81215404707588</v>
      </c>
      <c r="M125" s="206">
        <f t="shared" si="8"/>
        <v>110.90685237842268</v>
      </c>
      <c r="N125" s="206">
        <f t="shared" si="12"/>
        <v>112.81215404707588</v>
      </c>
      <c r="O125" s="206">
        <f>O126+O223+O231+O245+O248+O251+O255+O258+O261</f>
        <v>64155509.10999999</v>
      </c>
      <c r="P125" s="206">
        <f t="shared" si="7"/>
        <v>39.89351213021462</v>
      </c>
      <c r="Q125" s="206">
        <f>Q126+Q223+Q231+Q245+Q248+Q251+Q255+Q258+Q261</f>
        <v>410448.24</v>
      </c>
      <c r="R125" s="41">
        <f t="shared" si="9"/>
        <v>64565957.349999994</v>
      </c>
    </row>
    <row r="126" spans="1:18" ht="38.25">
      <c r="A126" s="14"/>
      <c r="B126" s="14"/>
      <c r="C126" s="14"/>
      <c r="D126" s="160" t="s">
        <v>601</v>
      </c>
      <c r="E126" s="160"/>
      <c r="F126" s="160"/>
      <c r="G126" s="14"/>
      <c r="H126" s="15" t="s">
        <v>603</v>
      </c>
      <c r="I126" s="206">
        <f>I128+I130+I131+I134+I139+I142+I145+I156+I159+I167+I175+I181+I190+I191+I195+I196+I199+I204+I205+I207+I208+I206</f>
        <v>127059231</v>
      </c>
      <c r="J126" s="206">
        <f>J128+J130+J131+J134+J139+J142+J145+J156+J159+J167+J175+J181+J190+J191+J195+J196+J199+J204+J205+J207+J208+J206</f>
        <v>124994970</v>
      </c>
      <c r="K126" s="206">
        <f>K128+K130+K131+K134+K139+K142+K145+K156+K159+K167+K175+K181+K190+K191+K195+K196+K199+K204+K205+K207+K208+K206+K203</f>
        <v>138761899</v>
      </c>
      <c r="L126" s="206">
        <f t="shared" si="11"/>
        <v>109.21040361089547</v>
      </c>
      <c r="M126" s="206">
        <f t="shared" si="8"/>
        <v>111.01398640281286</v>
      </c>
      <c r="N126" s="206">
        <f t="shared" si="12"/>
        <v>109.21040361089547</v>
      </c>
      <c r="O126" s="206">
        <f>O128+O130+O131+O134+O139+O142+O145+O156+O159+O167+O175+O181+O190+O191+O195+O196+O199+O204+O205+O207+O208+O206+O203</f>
        <v>60747994.18999999</v>
      </c>
      <c r="P126" s="206">
        <f t="shared" si="7"/>
        <v>43.77858376671538</v>
      </c>
      <c r="Q126" s="206">
        <f>Q128+Q130+Q131+Q134+Q139+Q142+Q145+Q156+Q159+Q167+Q175+Q181+Q190+Q191+Q195+Q196+Q199+Q204+Q205+Q207+Q208+Q206+Q203</f>
        <v>410448.24</v>
      </c>
      <c r="R126" s="41">
        <f t="shared" si="9"/>
        <v>61158442.42999999</v>
      </c>
    </row>
    <row r="127" spans="1:18" ht="12.75">
      <c r="A127" s="13"/>
      <c r="B127" s="13"/>
      <c r="C127" s="14">
        <v>130</v>
      </c>
      <c r="D127" s="220"/>
      <c r="E127" s="16"/>
      <c r="F127" s="16"/>
      <c r="G127" s="13"/>
      <c r="H127" s="15" t="s">
        <v>917</v>
      </c>
      <c r="I127" s="41"/>
      <c r="J127" s="41"/>
      <c r="K127" s="41"/>
      <c r="L127" s="206"/>
      <c r="M127" s="206"/>
      <c r="N127" s="206"/>
      <c r="O127" s="41"/>
      <c r="P127" s="206"/>
      <c r="Q127" s="41"/>
      <c r="R127" s="41"/>
    </row>
    <row r="128" spans="1:18" ht="12.75">
      <c r="A128" s="13"/>
      <c r="B128" s="13"/>
      <c r="C128" s="14"/>
      <c r="D128" s="220"/>
      <c r="E128" s="16"/>
      <c r="F128" s="20" t="s">
        <v>285</v>
      </c>
      <c r="G128" s="13">
        <v>411</v>
      </c>
      <c r="H128" s="166" t="s">
        <v>106</v>
      </c>
      <c r="I128" s="41">
        <f>I129</f>
        <v>54317310</v>
      </c>
      <c r="J128" s="41">
        <f>J129</f>
        <v>54317310</v>
      </c>
      <c r="K128" s="41">
        <f>K129</f>
        <v>53455652</v>
      </c>
      <c r="L128" s="206">
        <f t="shared" si="11"/>
        <v>98.41365855562435</v>
      </c>
      <c r="M128" s="206">
        <f t="shared" si="8"/>
        <v>98.41365855562435</v>
      </c>
      <c r="N128" s="206">
        <f t="shared" si="12"/>
        <v>98.41365855562435</v>
      </c>
      <c r="O128" s="41">
        <v>22599277.46</v>
      </c>
      <c r="P128" s="206">
        <f t="shared" si="7"/>
        <v>42.27668471801635</v>
      </c>
      <c r="Q128" s="41">
        <f>Q129</f>
        <v>0</v>
      </c>
      <c r="R128" s="41">
        <f t="shared" si="9"/>
        <v>22599277.46</v>
      </c>
    </row>
    <row r="129" spans="1:18" ht="12.75">
      <c r="A129" s="13"/>
      <c r="B129" s="13"/>
      <c r="C129" s="14"/>
      <c r="D129" s="220"/>
      <c r="E129" s="16"/>
      <c r="F129" s="20"/>
      <c r="G129" s="13"/>
      <c r="H129" s="166" t="s">
        <v>107</v>
      </c>
      <c r="I129" s="41">
        <v>54317310</v>
      </c>
      <c r="J129" s="41">
        <v>54317310</v>
      </c>
      <c r="K129" s="296">
        <v>53455652</v>
      </c>
      <c r="L129" s="206">
        <f t="shared" si="11"/>
        <v>98.41365855562435</v>
      </c>
      <c r="M129" s="206">
        <f t="shared" si="8"/>
        <v>98.41365855562435</v>
      </c>
      <c r="N129" s="206">
        <f t="shared" si="12"/>
        <v>98.41365855562435</v>
      </c>
      <c r="O129" s="296">
        <v>22599277.46</v>
      </c>
      <c r="P129" s="206">
        <f t="shared" si="7"/>
        <v>42.27668471801635</v>
      </c>
      <c r="Q129" s="41">
        <v>0</v>
      </c>
      <c r="R129" s="41">
        <f t="shared" si="9"/>
        <v>22599277.46</v>
      </c>
    </row>
    <row r="130" spans="1:18" ht="12.75">
      <c r="A130" s="13"/>
      <c r="B130" s="13"/>
      <c r="C130" s="14"/>
      <c r="D130" s="220"/>
      <c r="E130" s="16"/>
      <c r="F130" s="20" t="s">
        <v>286</v>
      </c>
      <c r="G130" s="13">
        <v>412</v>
      </c>
      <c r="H130" s="166" t="s">
        <v>38</v>
      </c>
      <c r="I130" s="41">
        <v>10191660</v>
      </c>
      <c r="J130" s="41">
        <v>10191660</v>
      </c>
      <c r="K130" s="296">
        <v>10101086</v>
      </c>
      <c r="L130" s="206">
        <f t="shared" si="11"/>
        <v>99.11129295914503</v>
      </c>
      <c r="M130" s="206">
        <f t="shared" si="8"/>
        <v>99.11129295914503</v>
      </c>
      <c r="N130" s="206">
        <f t="shared" si="12"/>
        <v>99.11129295914503</v>
      </c>
      <c r="O130" s="296">
        <v>3760046.76</v>
      </c>
      <c r="P130" s="206">
        <f t="shared" si="7"/>
        <v>37.22418322148727</v>
      </c>
      <c r="Q130" s="41">
        <v>0</v>
      </c>
      <c r="R130" s="41">
        <f t="shared" si="9"/>
        <v>3760046.76</v>
      </c>
    </row>
    <row r="131" spans="1:18" ht="12.75">
      <c r="A131" s="13"/>
      <c r="B131" s="13"/>
      <c r="C131" s="14"/>
      <c r="D131" s="220"/>
      <c r="E131" s="16"/>
      <c r="F131" s="20" t="s">
        <v>287</v>
      </c>
      <c r="G131" s="13">
        <v>413</v>
      </c>
      <c r="H131" s="174" t="s">
        <v>39</v>
      </c>
      <c r="I131" s="41">
        <f>I132+I133</f>
        <v>228000</v>
      </c>
      <c r="J131" s="41">
        <f>J132+J133</f>
        <v>228000</v>
      </c>
      <c r="K131" s="41">
        <f>K132+K133</f>
        <v>250000</v>
      </c>
      <c r="L131" s="206">
        <f t="shared" si="11"/>
        <v>109.64912280701755</v>
      </c>
      <c r="M131" s="206">
        <f t="shared" si="8"/>
        <v>109.64912280701755</v>
      </c>
      <c r="N131" s="206">
        <f t="shared" si="12"/>
        <v>109.64912280701755</v>
      </c>
      <c r="O131" s="41">
        <v>3148</v>
      </c>
      <c r="P131" s="206">
        <f t="shared" si="7"/>
        <v>1.2592</v>
      </c>
      <c r="Q131" s="41">
        <f>Q132</f>
        <v>0</v>
      </c>
      <c r="R131" s="41">
        <f t="shared" si="9"/>
        <v>3148</v>
      </c>
    </row>
    <row r="132" spans="1:18" s="319" customFormat="1" ht="12.75">
      <c r="A132" s="316"/>
      <c r="B132" s="316"/>
      <c r="C132" s="317"/>
      <c r="D132" s="318"/>
      <c r="E132" s="276"/>
      <c r="F132" s="20"/>
      <c r="G132" s="316"/>
      <c r="H132" s="167" t="s">
        <v>539</v>
      </c>
      <c r="I132" s="41">
        <v>78000</v>
      </c>
      <c r="J132" s="41">
        <v>78000</v>
      </c>
      <c r="K132" s="41">
        <v>100000</v>
      </c>
      <c r="L132" s="206">
        <f t="shared" si="11"/>
        <v>128.2051282051282</v>
      </c>
      <c r="M132" s="206">
        <f t="shared" si="8"/>
        <v>128.2051282051282</v>
      </c>
      <c r="N132" s="206">
        <f t="shared" si="12"/>
        <v>128.2051282051282</v>
      </c>
      <c r="O132" s="41">
        <v>0</v>
      </c>
      <c r="P132" s="206">
        <f t="shared" si="7"/>
        <v>0</v>
      </c>
      <c r="Q132" s="41">
        <v>0</v>
      </c>
      <c r="R132" s="41">
        <f t="shared" si="9"/>
        <v>0</v>
      </c>
    </row>
    <row r="133" spans="1:18" ht="12.75">
      <c r="A133" s="13"/>
      <c r="B133" s="13"/>
      <c r="C133" s="14"/>
      <c r="D133" s="220"/>
      <c r="E133" s="16"/>
      <c r="F133" s="20"/>
      <c r="G133" s="13"/>
      <c r="H133" s="167" t="s">
        <v>540</v>
      </c>
      <c r="I133" s="41">
        <v>150000</v>
      </c>
      <c r="J133" s="41">
        <v>150000</v>
      </c>
      <c r="K133" s="41">
        <v>150000</v>
      </c>
      <c r="L133" s="206">
        <f t="shared" si="11"/>
        <v>100</v>
      </c>
      <c r="M133" s="206">
        <f t="shared" si="8"/>
        <v>100</v>
      </c>
      <c r="N133" s="206">
        <f t="shared" si="12"/>
        <v>100</v>
      </c>
      <c r="O133" s="41">
        <v>3148</v>
      </c>
      <c r="P133" s="206">
        <f t="shared" si="7"/>
        <v>2.098666666666667</v>
      </c>
      <c r="Q133" s="41">
        <v>0</v>
      </c>
      <c r="R133" s="41">
        <f t="shared" si="9"/>
        <v>3148</v>
      </c>
    </row>
    <row r="134" spans="1:18" ht="12.75">
      <c r="A134" s="13"/>
      <c r="B134" s="13"/>
      <c r="C134" s="14"/>
      <c r="D134" s="220"/>
      <c r="E134" s="16"/>
      <c r="F134" s="20" t="s">
        <v>288</v>
      </c>
      <c r="G134" s="13">
        <v>414</v>
      </c>
      <c r="H134" s="166" t="s">
        <v>56</v>
      </c>
      <c r="I134" s="41">
        <f>SUM(I135:I138)</f>
        <v>1480000</v>
      </c>
      <c r="J134" s="41">
        <f>SUM(J135:J138)</f>
        <v>800000</v>
      </c>
      <c r="K134" s="41">
        <f>SUM(K135:K138)</f>
        <v>5250000</v>
      </c>
      <c r="L134" s="206">
        <f t="shared" si="11"/>
        <v>354.72972972972974</v>
      </c>
      <c r="M134" s="206">
        <f t="shared" si="8"/>
        <v>656.25</v>
      </c>
      <c r="N134" s="206">
        <f t="shared" si="12"/>
        <v>354.72972972972974</v>
      </c>
      <c r="O134" s="41">
        <v>3416744.82</v>
      </c>
      <c r="P134" s="206">
        <f t="shared" si="7"/>
        <v>65.08085371428571</v>
      </c>
      <c r="Q134" s="41">
        <f>SUM(Q136:Q138)</f>
        <v>0</v>
      </c>
      <c r="R134" s="41">
        <f t="shared" si="9"/>
        <v>3416744.82</v>
      </c>
    </row>
    <row r="135" spans="1:18" ht="12.75">
      <c r="A135" s="13"/>
      <c r="B135" s="13"/>
      <c r="C135" s="14"/>
      <c r="D135" s="220"/>
      <c r="E135" s="16"/>
      <c r="F135" s="276"/>
      <c r="G135" s="13">
        <v>414100</v>
      </c>
      <c r="H135" s="166" t="s">
        <v>192</v>
      </c>
      <c r="I135" s="41">
        <v>200000</v>
      </c>
      <c r="J135" s="41">
        <v>200000</v>
      </c>
      <c r="K135" s="296">
        <v>500000</v>
      </c>
      <c r="L135" s="206">
        <f t="shared" si="11"/>
        <v>250</v>
      </c>
      <c r="M135" s="206">
        <f t="shared" si="8"/>
        <v>250</v>
      </c>
      <c r="N135" s="206">
        <f t="shared" si="12"/>
        <v>250</v>
      </c>
      <c r="O135" s="296">
        <v>162390.3</v>
      </c>
      <c r="P135" s="206">
        <f aca="true" t="shared" si="14" ref="P135:P197">O135/K135*100</f>
        <v>32.47806</v>
      </c>
      <c r="Q135" s="41">
        <v>0</v>
      </c>
      <c r="R135" s="41">
        <f t="shared" si="9"/>
        <v>162390.3</v>
      </c>
    </row>
    <row r="136" spans="1:18" ht="12.75">
      <c r="A136" s="13"/>
      <c r="B136" s="13"/>
      <c r="C136" s="14"/>
      <c r="D136" s="220"/>
      <c r="E136" s="16"/>
      <c r="F136" s="276"/>
      <c r="G136" s="13">
        <v>414300</v>
      </c>
      <c r="H136" s="167" t="s">
        <v>975</v>
      </c>
      <c r="I136" s="41">
        <v>400000</v>
      </c>
      <c r="J136" s="41">
        <v>400000</v>
      </c>
      <c r="K136" s="41">
        <v>950000</v>
      </c>
      <c r="L136" s="206">
        <f t="shared" si="11"/>
        <v>237.5</v>
      </c>
      <c r="M136" s="206">
        <f t="shared" si="8"/>
        <v>237.5</v>
      </c>
      <c r="N136" s="206">
        <f t="shared" si="12"/>
        <v>237.5</v>
      </c>
      <c r="O136" s="41">
        <v>745566</v>
      </c>
      <c r="P136" s="206">
        <f t="shared" si="14"/>
        <v>78.48063157894737</v>
      </c>
      <c r="Q136" s="41">
        <v>0</v>
      </c>
      <c r="R136" s="41">
        <f t="shared" si="9"/>
        <v>745566</v>
      </c>
    </row>
    <row r="137" spans="1:18" ht="25.5">
      <c r="A137" s="13"/>
      <c r="B137" s="13"/>
      <c r="C137" s="14"/>
      <c r="D137" s="220"/>
      <c r="E137" s="16"/>
      <c r="F137" s="276"/>
      <c r="G137" s="13">
        <v>414400</v>
      </c>
      <c r="H137" s="167" t="s">
        <v>549</v>
      </c>
      <c r="I137" s="41">
        <v>880000</v>
      </c>
      <c r="J137" s="41">
        <v>200000</v>
      </c>
      <c r="K137" s="296">
        <v>3800000</v>
      </c>
      <c r="L137" s="206">
        <f t="shared" si="11"/>
        <v>431.8181818181818</v>
      </c>
      <c r="M137" s="206">
        <f t="shared" si="8"/>
        <v>1900</v>
      </c>
      <c r="N137" s="206">
        <f t="shared" si="12"/>
        <v>431.8181818181818</v>
      </c>
      <c r="O137" s="296">
        <v>2508788.52</v>
      </c>
      <c r="P137" s="206">
        <f t="shared" si="14"/>
        <v>66.02075052631578</v>
      </c>
      <c r="Q137" s="41">
        <v>0</v>
      </c>
      <c r="R137" s="41">
        <f t="shared" si="9"/>
        <v>2508788.52</v>
      </c>
    </row>
    <row r="138" spans="1:18" ht="12.75" hidden="1">
      <c r="A138" s="13"/>
      <c r="B138" s="13"/>
      <c r="C138" s="14"/>
      <c r="D138" s="220"/>
      <c r="E138" s="16"/>
      <c r="F138" s="276"/>
      <c r="G138" s="13"/>
      <c r="H138" s="166" t="s">
        <v>719</v>
      </c>
      <c r="I138" s="41">
        <v>0</v>
      </c>
      <c r="J138" s="41">
        <v>0</v>
      </c>
      <c r="K138" s="41">
        <v>0</v>
      </c>
      <c r="L138" s="206" t="e">
        <f t="shared" si="11"/>
        <v>#DIV/0!</v>
      </c>
      <c r="M138" s="206" t="e">
        <f t="shared" si="8"/>
        <v>#DIV/0!</v>
      </c>
      <c r="N138" s="206" t="e">
        <f t="shared" si="12"/>
        <v>#DIV/0!</v>
      </c>
      <c r="O138" s="41">
        <v>0</v>
      </c>
      <c r="P138" s="206" t="e">
        <f t="shared" si="14"/>
        <v>#DIV/0!</v>
      </c>
      <c r="Q138" s="41">
        <v>0</v>
      </c>
      <c r="R138" s="41">
        <f aca="true" t="shared" si="15" ref="R138:R201">O138+Q138</f>
        <v>0</v>
      </c>
    </row>
    <row r="139" spans="1:18" ht="12.75">
      <c r="A139" s="13"/>
      <c r="B139" s="13"/>
      <c r="C139" s="14"/>
      <c r="D139" s="220"/>
      <c r="E139" s="16"/>
      <c r="F139" s="20" t="s">
        <v>289</v>
      </c>
      <c r="G139" s="13">
        <v>415</v>
      </c>
      <c r="H139" s="166" t="s">
        <v>40</v>
      </c>
      <c r="I139" s="41">
        <f>I140+I141</f>
        <v>2200000</v>
      </c>
      <c r="J139" s="41">
        <f>J140+J141</f>
        <v>2200000</v>
      </c>
      <c r="K139" s="41">
        <f>K140+K141</f>
        <v>2200000</v>
      </c>
      <c r="L139" s="206">
        <f t="shared" si="11"/>
        <v>100</v>
      </c>
      <c r="M139" s="206">
        <f t="shared" si="8"/>
        <v>100</v>
      </c>
      <c r="N139" s="206">
        <f t="shared" si="12"/>
        <v>100</v>
      </c>
      <c r="O139" s="41">
        <v>739789.66</v>
      </c>
      <c r="P139" s="206">
        <f t="shared" si="14"/>
        <v>33.62680272727273</v>
      </c>
      <c r="Q139" s="41">
        <f>Q140</f>
        <v>0</v>
      </c>
      <c r="R139" s="41">
        <f t="shared" si="15"/>
        <v>739789.66</v>
      </c>
    </row>
    <row r="140" spans="1:18" ht="12.75">
      <c r="A140" s="13"/>
      <c r="B140" s="13"/>
      <c r="C140" s="14"/>
      <c r="D140" s="220"/>
      <c r="E140" s="16"/>
      <c r="F140" s="20"/>
      <c r="G140" s="13"/>
      <c r="H140" s="167" t="s">
        <v>541</v>
      </c>
      <c r="I140" s="41">
        <v>2200000</v>
      </c>
      <c r="J140" s="41">
        <v>2200000</v>
      </c>
      <c r="K140" s="41">
        <v>2200000</v>
      </c>
      <c r="L140" s="206">
        <f t="shared" si="11"/>
        <v>100</v>
      </c>
      <c r="M140" s="206">
        <f t="shared" si="8"/>
        <v>100</v>
      </c>
      <c r="N140" s="206">
        <f t="shared" si="12"/>
        <v>100</v>
      </c>
      <c r="O140" s="41">
        <v>739790</v>
      </c>
      <c r="P140" s="206">
        <f t="shared" si="14"/>
        <v>33.62681818181818</v>
      </c>
      <c r="Q140" s="41">
        <v>0</v>
      </c>
      <c r="R140" s="41">
        <f t="shared" si="15"/>
        <v>739790</v>
      </c>
    </row>
    <row r="141" spans="1:18" ht="12.75">
      <c r="A141" s="13"/>
      <c r="B141" s="13"/>
      <c r="C141" s="14"/>
      <c r="D141" s="220"/>
      <c r="E141" s="16"/>
      <c r="F141" s="20"/>
      <c r="G141" s="13"/>
      <c r="H141" s="166" t="s">
        <v>497</v>
      </c>
      <c r="I141" s="41">
        <v>0</v>
      </c>
      <c r="J141" s="41">
        <v>0</v>
      </c>
      <c r="K141" s="41">
        <v>0</v>
      </c>
      <c r="L141" s="206">
        <v>0</v>
      </c>
      <c r="M141" s="206">
        <v>0</v>
      </c>
      <c r="N141" s="206">
        <v>0</v>
      </c>
      <c r="O141" s="41">
        <v>0</v>
      </c>
      <c r="P141" s="206">
        <v>0</v>
      </c>
      <c r="Q141" s="41">
        <v>0</v>
      </c>
      <c r="R141" s="41">
        <f t="shared" si="15"/>
        <v>0</v>
      </c>
    </row>
    <row r="142" spans="1:18" ht="12.75">
      <c r="A142" s="13"/>
      <c r="B142" s="13"/>
      <c r="C142" s="14"/>
      <c r="D142" s="220"/>
      <c r="E142" s="16"/>
      <c r="F142" s="20" t="s">
        <v>290</v>
      </c>
      <c r="G142" s="13">
        <v>416</v>
      </c>
      <c r="H142" s="174" t="s">
        <v>108</v>
      </c>
      <c r="I142" s="41">
        <f>I143+I144</f>
        <v>852000</v>
      </c>
      <c r="J142" s="41">
        <f>J143+J144</f>
        <v>852000</v>
      </c>
      <c r="K142" s="41">
        <f>K143+K144</f>
        <v>1450000</v>
      </c>
      <c r="L142" s="206">
        <f t="shared" si="11"/>
        <v>170.18779342723005</v>
      </c>
      <c r="M142" s="206">
        <f t="shared" si="8"/>
        <v>170.18779342723005</v>
      </c>
      <c r="N142" s="206">
        <f t="shared" si="12"/>
        <v>170.18779342723005</v>
      </c>
      <c r="O142" s="41">
        <v>1111196.95</v>
      </c>
      <c r="P142" s="206">
        <f t="shared" si="14"/>
        <v>76.6342724137931</v>
      </c>
      <c r="Q142" s="41">
        <f>Q143+Q144</f>
        <v>0</v>
      </c>
      <c r="R142" s="41">
        <f t="shared" si="15"/>
        <v>1111196.95</v>
      </c>
    </row>
    <row r="143" spans="1:18" ht="12.75">
      <c r="A143" s="13"/>
      <c r="B143" s="13"/>
      <c r="C143" s="14"/>
      <c r="D143" s="220"/>
      <c r="E143" s="16"/>
      <c r="F143" s="20"/>
      <c r="G143" s="13"/>
      <c r="H143" s="166" t="s">
        <v>58</v>
      </c>
      <c r="I143" s="41">
        <v>502000</v>
      </c>
      <c r="J143" s="41">
        <v>502000</v>
      </c>
      <c r="K143" s="41">
        <v>950000</v>
      </c>
      <c r="L143" s="206">
        <f t="shared" si="11"/>
        <v>189.24302788844622</v>
      </c>
      <c r="M143" s="206">
        <f t="shared" si="8"/>
        <v>189.24302788844622</v>
      </c>
      <c r="N143" s="206">
        <f t="shared" si="12"/>
        <v>189.24302788844622</v>
      </c>
      <c r="O143" s="41">
        <v>889206</v>
      </c>
      <c r="P143" s="206">
        <f t="shared" si="14"/>
        <v>93.60063157894737</v>
      </c>
      <c r="Q143" s="41">
        <v>0</v>
      </c>
      <c r="R143" s="41">
        <f t="shared" si="15"/>
        <v>889206</v>
      </c>
    </row>
    <row r="144" spans="1:18" ht="12.75">
      <c r="A144" s="13"/>
      <c r="B144" s="13"/>
      <c r="C144" s="14"/>
      <c r="D144" s="220"/>
      <c r="E144" s="16"/>
      <c r="F144" s="20"/>
      <c r="G144" s="13"/>
      <c r="H144" s="166" t="s">
        <v>700</v>
      </c>
      <c r="I144" s="41">
        <v>350000</v>
      </c>
      <c r="J144" s="41">
        <v>350000</v>
      </c>
      <c r="K144" s="296">
        <v>500000</v>
      </c>
      <c r="L144" s="206">
        <f t="shared" si="11"/>
        <v>142.85714285714286</v>
      </c>
      <c r="M144" s="206">
        <f aca="true" t="shared" si="16" ref="M144:M211">(K144/J144)*100</f>
        <v>142.85714285714286</v>
      </c>
      <c r="N144" s="206">
        <f t="shared" si="12"/>
        <v>142.85714285714286</v>
      </c>
      <c r="O144" s="296">
        <v>221990.95</v>
      </c>
      <c r="P144" s="206">
        <f t="shared" si="14"/>
        <v>44.39819000000001</v>
      </c>
      <c r="Q144" s="41">
        <v>0</v>
      </c>
      <c r="R144" s="41">
        <f t="shared" si="15"/>
        <v>221990.95</v>
      </c>
    </row>
    <row r="145" spans="1:18" ht="12.75">
      <c r="A145" s="13"/>
      <c r="B145" s="13"/>
      <c r="C145" s="14"/>
      <c r="D145" s="220"/>
      <c r="E145" s="16"/>
      <c r="F145" s="20" t="s">
        <v>2</v>
      </c>
      <c r="G145" s="13">
        <v>421</v>
      </c>
      <c r="H145" s="166" t="s">
        <v>59</v>
      </c>
      <c r="I145" s="41">
        <f aca="true" t="shared" si="17" ref="I145:O145">SUM(I146:I155)</f>
        <v>37546000</v>
      </c>
      <c r="J145" s="41">
        <f t="shared" si="17"/>
        <v>37988000</v>
      </c>
      <c r="K145" s="41">
        <f t="shared" si="17"/>
        <v>43364000</v>
      </c>
      <c r="L145" s="41">
        <f t="shared" si="17"/>
        <v>1093.0945400061182</v>
      </c>
      <c r="M145" s="41" t="e">
        <f t="shared" si="17"/>
        <v>#DIV/0!</v>
      </c>
      <c r="N145" s="41" t="e">
        <f t="shared" si="17"/>
        <v>#DIV/0!</v>
      </c>
      <c r="O145" s="41">
        <f t="shared" si="17"/>
        <v>20220203.169999998</v>
      </c>
      <c r="P145" s="206">
        <f t="shared" si="14"/>
        <v>46.62900832487777</v>
      </c>
      <c r="Q145" s="41">
        <f>SUM(Q146:Q154)</f>
        <v>0</v>
      </c>
      <c r="R145" s="41">
        <f t="shared" si="15"/>
        <v>20220203.169999998</v>
      </c>
    </row>
    <row r="146" spans="1:18" ht="12.75">
      <c r="A146" s="13"/>
      <c r="B146" s="13"/>
      <c r="C146" s="14"/>
      <c r="D146" s="220"/>
      <c r="E146" s="16"/>
      <c r="F146" s="20"/>
      <c r="G146" s="13"/>
      <c r="H146" s="166" t="s">
        <v>60</v>
      </c>
      <c r="I146" s="41">
        <v>970000</v>
      </c>
      <c r="J146" s="41">
        <v>970000</v>
      </c>
      <c r="K146" s="41">
        <v>970000</v>
      </c>
      <c r="L146" s="206">
        <f t="shared" si="11"/>
        <v>100</v>
      </c>
      <c r="M146" s="206">
        <f t="shared" si="16"/>
        <v>100</v>
      </c>
      <c r="N146" s="206">
        <f t="shared" si="12"/>
        <v>100</v>
      </c>
      <c r="O146" s="41">
        <v>344873.03</v>
      </c>
      <c r="P146" s="206">
        <f t="shared" si="14"/>
        <v>35.5539206185567</v>
      </c>
      <c r="Q146" s="41">
        <v>0</v>
      </c>
      <c r="R146" s="41">
        <f t="shared" si="15"/>
        <v>344873.03</v>
      </c>
    </row>
    <row r="147" spans="1:18" ht="12.75">
      <c r="A147" s="13"/>
      <c r="B147" s="13"/>
      <c r="C147" s="14"/>
      <c r="D147" s="220"/>
      <c r="E147" s="16"/>
      <c r="F147" s="276"/>
      <c r="G147" s="13"/>
      <c r="H147" s="166" t="s">
        <v>109</v>
      </c>
      <c r="I147" s="41">
        <v>19900000</v>
      </c>
      <c r="J147" s="41">
        <v>19900000</v>
      </c>
      <c r="K147" s="41">
        <v>24000000</v>
      </c>
      <c r="L147" s="206">
        <f t="shared" si="11"/>
        <v>120.60301507537687</v>
      </c>
      <c r="M147" s="206">
        <f t="shared" si="16"/>
        <v>120.60301507537687</v>
      </c>
      <c r="N147" s="206">
        <f t="shared" si="12"/>
        <v>120.60301507537687</v>
      </c>
      <c r="O147" s="41">
        <v>13384466.94</v>
      </c>
      <c r="P147" s="206">
        <f t="shared" si="14"/>
        <v>55.76861225</v>
      </c>
      <c r="Q147" s="41">
        <v>0</v>
      </c>
      <c r="R147" s="41">
        <f t="shared" si="15"/>
        <v>13384466.94</v>
      </c>
    </row>
    <row r="148" spans="1:18" ht="13.5" customHeight="1">
      <c r="A148" s="13"/>
      <c r="B148" s="13"/>
      <c r="C148" s="14"/>
      <c r="D148" s="220"/>
      <c r="E148" s="16"/>
      <c r="F148" s="276"/>
      <c r="G148" s="13"/>
      <c r="H148" s="166" t="s">
        <v>193</v>
      </c>
      <c r="I148" s="41">
        <v>9600000</v>
      </c>
      <c r="J148" s="41">
        <v>9600000</v>
      </c>
      <c r="K148" s="41">
        <v>9600000</v>
      </c>
      <c r="L148" s="206">
        <f t="shared" si="11"/>
        <v>100</v>
      </c>
      <c r="M148" s="206">
        <f t="shared" si="16"/>
        <v>100</v>
      </c>
      <c r="N148" s="206">
        <f t="shared" si="12"/>
        <v>100</v>
      </c>
      <c r="O148" s="41">
        <v>3273412.8</v>
      </c>
      <c r="P148" s="206">
        <f t="shared" si="14"/>
        <v>34.09804999999999</v>
      </c>
      <c r="Q148" s="41">
        <v>0</v>
      </c>
      <c r="R148" s="41">
        <f t="shared" si="15"/>
        <v>3273412.8</v>
      </c>
    </row>
    <row r="149" spans="1:18" ht="12.75">
      <c r="A149" s="13"/>
      <c r="B149" s="13"/>
      <c r="C149" s="14"/>
      <c r="D149" s="220"/>
      <c r="E149" s="16"/>
      <c r="F149" s="276"/>
      <c r="G149" s="13"/>
      <c r="H149" s="174" t="s">
        <v>110</v>
      </c>
      <c r="I149" s="41">
        <v>500000</v>
      </c>
      <c r="J149" s="41">
        <v>500000</v>
      </c>
      <c r="K149" s="296">
        <v>300000</v>
      </c>
      <c r="L149" s="206">
        <f t="shared" si="11"/>
        <v>60</v>
      </c>
      <c r="M149" s="206">
        <f t="shared" si="16"/>
        <v>60</v>
      </c>
      <c r="N149" s="206">
        <f t="shared" si="12"/>
        <v>60</v>
      </c>
      <c r="O149" s="296">
        <v>137007</v>
      </c>
      <c r="P149" s="206">
        <f t="shared" si="14"/>
        <v>45.669</v>
      </c>
      <c r="Q149" s="41">
        <v>0</v>
      </c>
      <c r="R149" s="41">
        <f t="shared" si="15"/>
        <v>137007</v>
      </c>
    </row>
    <row r="150" spans="1:18" ht="12.75">
      <c r="A150" s="13"/>
      <c r="B150" s="13"/>
      <c r="C150" s="14"/>
      <c r="D150" s="220"/>
      <c r="E150" s="16"/>
      <c r="F150" s="276"/>
      <c r="G150" s="13"/>
      <c r="H150" s="167" t="s">
        <v>550</v>
      </c>
      <c r="I150" s="41">
        <v>1622000</v>
      </c>
      <c r="J150" s="41">
        <v>1622000</v>
      </c>
      <c r="K150" s="296">
        <v>2100000</v>
      </c>
      <c r="L150" s="206">
        <f t="shared" si="11"/>
        <v>129.46979038224413</v>
      </c>
      <c r="M150" s="206">
        <f t="shared" si="16"/>
        <v>129.46979038224413</v>
      </c>
      <c r="N150" s="206">
        <f t="shared" si="12"/>
        <v>129.46979038224413</v>
      </c>
      <c r="O150" s="296">
        <v>984314.24</v>
      </c>
      <c r="P150" s="206">
        <f t="shared" si="14"/>
        <v>46.87210666666667</v>
      </c>
      <c r="Q150" s="41"/>
      <c r="R150" s="41">
        <f t="shared" si="15"/>
        <v>984314.24</v>
      </c>
    </row>
    <row r="151" spans="1:18" ht="12.75">
      <c r="A151" s="13"/>
      <c r="B151" s="13"/>
      <c r="C151" s="14"/>
      <c r="D151" s="220"/>
      <c r="E151" s="16"/>
      <c r="F151" s="276"/>
      <c r="G151" s="13"/>
      <c r="H151" s="174" t="s">
        <v>111</v>
      </c>
      <c r="I151" s="41">
        <v>4478000</v>
      </c>
      <c r="J151" s="41">
        <v>4952000</v>
      </c>
      <c r="K151" s="296">
        <v>5700000</v>
      </c>
      <c r="L151" s="206">
        <f t="shared" si="11"/>
        <v>127.28896828941491</v>
      </c>
      <c r="M151" s="206">
        <f t="shared" si="16"/>
        <v>115.10500807754443</v>
      </c>
      <c r="N151" s="206">
        <f t="shared" si="12"/>
        <v>127.28896828941491</v>
      </c>
      <c r="O151" s="296">
        <v>1646048.84</v>
      </c>
      <c r="P151" s="206">
        <f t="shared" si="14"/>
        <v>28.8780498245614</v>
      </c>
      <c r="Q151" s="41">
        <v>0</v>
      </c>
      <c r="R151" s="41">
        <f t="shared" si="15"/>
        <v>1646048.84</v>
      </c>
    </row>
    <row r="152" spans="1:18" ht="12.75">
      <c r="A152" s="13"/>
      <c r="B152" s="13"/>
      <c r="C152" s="14"/>
      <c r="D152" s="220"/>
      <c r="E152" s="16"/>
      <c r="F152" s="276"/>
      <c r="G152" s="13"/>
      <c r="H152" s="167" t="s">
        <v>551</v>
      </c>
      <c r="I152" s="41">
        <v>297000</v>
      </c>
      <c r="J152" s="41">
        <v>265000</v>
      </c>
      <c r="K152" s="41">
        <v>400000</v>
      </c>
      <c r="L152" s="206">
        <f t="shared" si="11"/>
        <v>134.6801346801347</v>
      </c>
      <c r="M152" s="206">
        <f t="shared" si="16"/>
        <v>150.9433962264151</v>
      </c>
      <c r="N152" s="206">
        <f t="shared" si="12"/>
        <v>134.6801346801347</v>
      </c>
      <c r="O152" s="41">
        <v>361648.32</v>
      </c>
      <c r="P152" s="206">
        <f t="shared" si="14"/>
        <v>90.41208</v>
      </c>
      <c r="Q152" s="41">
        <v>0</v>
      </c>
      <c r="R152" s="41">
        <f t="shared" si="15"/>
        <v>361648.32</v>
      </c>
    </row>
    <row r="153" spans="1:18" ht="12.75" hidden="1">
      <c r="A153" s="13"/>
      <c r="B153" s="13"/>
      <c r="C153" s="14"/>
      <c r="D153" s="220"/>
      <c r="E153" s="16"/>
      <c r="F153" s="276"/>
      <c r="G153" s="13"/>
      <c r="H153" s="167" t="s">
        <v>552</v>
      </c>
      <c r="I153" s="41"/>
      <c r="J153" s="41"/>
      <c r="K153" s="41"/>
      <c r="L153" s="206">
        <v>0</v>
      </c>
      <c r="M153" s="206" t="e">
        <f t="shared" si="16"/>
        <v>#DIV/0!</v>
      </c>
      <c r="N153" s="206" t="e">
        <f aca="true" t="shared" si="18" ref="N153:N219">K153/I153*100</f>
        <v>#DIV/0!</v>
      </c>
      <c r="O153" s="41"/>
      <c r="P153" s="206" t="e">
        <f t="shared" si="14"/>
        <v>#DIV/0!</v>
      </c>
      <c r="Q153" s="41"/>
      <c r="R153" s="41">
        <f t="shared" si="15"/>
        <v>0</v>
      </c>
    </row>
    <row r="154" spans="1:18" ht="12.75" customHeight="1">
      <c r="A154" s="13"/>
      <c r="B154" s="13"/>
      <c r="C154" s="14"/>
      <c r="D154" s="220"/>
      <c r="E154" s="16"/>
      <c r="F154" s="276"/>
      <c r="G154" s="13"/>
      <c r="H154" s="167" t="s">
        <v>220</v>
      </c>
      <c r="I154" s="41">
        <v>84000</v>
      </c>
      <c r="J154" s="41">
        <v>84000</v>
      </c>
      <c r="K154" s="41">
        <v>84000</v>
      </c>
      <c r="L154" s="206">
        <f t="shared" si="11"/>
        <v>100</v>
      </c>
      <c r="M154" s="206">
        <f t="shared" si="16"/>
        <v>100</v>
      </c>
      <c r="N154" s="206">
        <f t="shared" si="18"/>
        <v>100</v>
      </c>
      <c r="O154" s="41">
        <v>42000</v>
      </c>
      <c r="P154" s="206">
        <f t="shared" si="14"/>
        <v>50</v>
      </c>
      <c r="Q154" s="41">
        <v>0</v>
      </c>
      <c r="R154" s="41">
        <f t="shared" si="15"/>
        <v>42000</v>
      </c>
    </row>
    <row r="155" spans="1:18" ht="12.75" customHeight="1">
      <c r="A155" s="13"/>
      <c r="B155" s="13"/>
      <c r="C155" s="14"/>
      <c r="D155" s="220"/>
      <c r="E155" s="16"/>
      <c r="F155" s="20"/>
      <c r="G155" s="13"/>
      <c r="H155" s="167" t="s">
        <v>214</v>
      </c>
      <c r="I155" s="41">
        <v>95000</v>
      </c>
      <c r="J155" s="41">
        <v>95000</v>
      </c>
      <c r="K155" s="41">
        <v>210000</v>
      </c>
      <c r="L155" s="206">
        <f t="shared" si="11"/>
        <v>221.0526315789474</v>
      </c>
      <c r="M155" s="206">
        <f t="shared" si="16"/>
        <v>221.0526315789474</v>
      </c>
      <c r="N155" s="206">
        <f t="shared" si="18"/>
        <v>221.0526315789474</v>
      </c>
      <c r="O155" s="41">
        <v>46432</v>
      </c>
      <c r="P155" s="206">
        <f t="shared" si="14"/>
        <v>22.11047619047619</v>
      </c>
      <c r="Q155" s="41">
        <v>0</v>
      </c>
      <c r="R155" s="41">
        <f t="shared" si="15"/>
        <v>46432</v>
      </c>
    </row>
    <row r="156" spans="1:18" ht="12.75" customHeight="1">
      <c r="A156" s="13"/>
      <c r="B156" s="13"/>
      <c r="C156" s="14"/>
      <c r="D156" s="220"/>
      <c r="E156" s="16"/>
      <c r="F156" s="20" t="s">
        <v>291</v>
      </c>
      <c r="G156" s="13">
        <v>422</v>
      </c>
      <c r="H156" s="166" t="s">
        <v>62</v>
      </c>
      <c r="I156" s="41">
        <f aca="true" t="shared" si="19" ref="I156:O156">SUM(I157:I158)</f>
        <v>200000</v>
      </c>
      <c r="J156" s="41">
        <f t="shared" si="19"/>
        <v>200000</v>
      </c>
      <c r="K156" s="41">
        <f t="shared" si="19"/>
        <v>300000</v>
      </c>
      <c r="L156" s="41">
        <f t="shared" si="19"/>
        <v>150</v>
      </c>
      <c r="M156" s="41" t="e">
        <f t="shared" si="19"/>
        <v>#DIV/0!</v>
      </c>
      <c r="N156" s="41" t="e">
        <f t="shared" si="19"/>
        <v>#DIV/0!</v>
      </c>
      <c r="O156" s="41">
        <f t="shared" si="19"/>
        <v>108598.3</v>
      </c>
      <c r="P156" s="206">
        <f t="shared" si="14"/>
        <v>36.19943333333334</v>
      </c>
      <c r="Q156" s="41">
        <f>SUM(Q157:Q158)</f>
        <v>0</v>
      </c>
      <c r="R156" s="41">
        <f t="shared" si="15"/>
        <v>108598.3</v>
      </c>
    </row>
    <row r="157" spans="1:18" ht="12.75" customHeight="1">
      <c r="A157" s="13"/>
      <c r="B157" s="13"/>
      <c r="C157" s="14"/>
      <c r="D157" s="220"/>
      <c r="E157" s="16"/>
      <c r="F157" s="20"/>
      <c r="G157" s="13"/>
      <c r="H157" s="166" t="s">
        <v>112</v>
      </c>
      <c r="I157" s="41">
        <v>200000</v>
      </c>
      <c r="J157" s="41">
        <v>200000</v>
      </c>
      <c r="K157" s="296">
        <v>300000</v>
      </c>
      <c r="L157" s="206">
        <f t="shared" si="11"/>
        <v>150</v>
      </c>
      <c r="M157" s="206">
        <f t="shared" si="16"/>
        <v>150</v>
      </c>
      <c r="N157" s="206">
        <f t="shared" si="18"/>
        <v>150</v>
      </c>
      <c r="O157" s="296">
        <v>108598.3</v>
      </c>
      <c r="P157" s="206">
        <f t="shared" si="14"/>
        <v>36.19943333333334</v>
      </c>
      <c r="Q157" s="41">
        <v>0</v>
      </c>
      <c r="R157" s="41">
        <f t="shared" si="15"/>
        <v>108598.3</v>
      </c>
    </row>
    <row r="158" spans="1:18" ht="12.75" customHeight="1" hidden="1">
      <c r="A158" s="13"/>
      <c r="B158" s="13"/>
      <c r="C158" s="14"/>
      <c r="D158" s="220"/>
      <c r="E158" s="16"/>
      <c r="F158" s="20"/>
      <c r="G158" s="13"/>
      <c r="H158" s="166" t="s">
        <v>113</v>
      </c>
      <c r="I158" s="41">
        <v>0</v>
      </c>
      <c r="J158" s="41">
        <v>0</v>
      </c>
      <c r="K158" s="41">
        <v>0</v>
      </c>
      <c r="L158" s="206">
        <v>0</v>
      </c>
      <c r="M158" s="206" t="e">
        <f t="shared" si="16"/>
        <v>#DIV/0!</v>
      </c>
      <c r="N158" s="206" t="e">
        <f t="shared" si="18"/>
        <v>#DIV/0!</v>
      </c>
      <c r="O158" s="41">
        <v>0</v>
      </c>
      <c r="P158" s="206" t="e">
        <f t="shared" si="14"/>
        <v>#DIV/0!</v>
      </c>
      <c r="Q158" s="41">
        <v>0</v>
      </c>
      <c r="R158" s="41">
        <f t="shared" si="15"/>
        <v>0</v>
      </c>
    </row>
    <row r="159" spans="1:18" ht="12.75" customHeight="1">
      <c r="A159" s="13"/>
      <c r="B159" s="13"/>
      <c r="C159" s="14"/>
      <c r="D159" s="220"/>
      <c r="E159" s="16"/>
      <c r="F159" s="20" t="s">
        <v>292</v>
      </c>
      <c r="G159" s="13">
        <v>423</v>
      </c>
      <c r="H159" s="166" t="s">
        <v>42</v>
      </c>
      <c r="I159" s="41">
        <f aca="true" t="shared" si="20" ref="I159:O159">SUM(I160:I166)</f>
        <v>5036000</v>
      </c>
      <c r="J159" s="41">
        <f t="shared" si="20"/>
        <v>4535000</v>
      </c>
      <c r="K159" s="41">
        <f t="shared" si="20"/>
        <v>8151422</v>
      </c>
      <c r="L159" s="41">
        <f t="shared" si="20"/>
        <v>725.874303030303</v>
      </c>
      <c r="M159" s="41" t="e">
        <f t="shared" si="20"/>
        <v>#DIV/0!</v>
      </c>
      <c r="N159" s="41">
        <f t="shared" si="20"/>
        <v>956.4236878560037</v>
      </c>
      <c r="O159" s="41">
        <f t="shared" si="20"/>
        <v>3658903.71</v>
      </c>
      <c r="P159" s="206">
        <f t="shared" si="14"/>
        <v>44.886692285100686</v>
      </c>
      <c r="Q159" s="41">
        <f>SUM(Q160:Q166)</f>
        <v>306353.24</v>
      </c>
      <c r="R159" s="41">
        <f t="shared" si="15"/>
        <v>3965256.95</v>
      </c>
    </row>
    <row r="160" spans="1:18" ht="12.75" customHeight="1">
      <c r="A160" s="13"/>
      <c r="B160" s="13"/>
      <c r="C160" s="14"/>
      <c r="D160" s="220"/>
      <c r="E160" s="16"/>
      <c r="F160" s="276"/>
      <c r="G160" s="13"/>
      <c r="H160" s="167" t="s">
        <v>578</v>
      </c>
      <c r="I160" s="41">
        <v>1650000</v>
      </c>
      <c r="J160" s="41">
        <v>1650000</v>
      </c>
      <c r="K160" s="41">
        <v>1700000</v>
      </c>
      <c r="L160" s="206">
        <f aca="true" t="shared" si="21" ref="L160:L219">(K160/I160)*100</f>
        <v>103.03030303030303</v>
      </c>
      <c r="M160" s="206">
        <f t="shared" si="16"/>
        <v>103.03030303030303</v>
      </c>
      <c r="N160" s="206">
        <f t="shared" si="18"/>
        <v>103.03030303030303</v>
      </c>
      <c r="O160" s="41">
        <v>648575</v>
      </c>
      <c r="P160" s="206">
        <f t="shared" si="14"/>
        <v>38.15147058823529</v>
      </c>
      <c r="Q160" s="41">
        <v>0</v>
      </c>
      <c r="R160" s="41">
        <f t="shared" si="15"/>
        <v>648575</v>
      </c>
    </row>
    <row r="161" spans="1:18" ht="12.75" customHeight="1">
      <c r="A161" s="13"/>
      <c r="B161" s="13"/>
      <c r="C161" s="14"/>
      <c r="D161" s="220"/>
      <c r="E161" s="16"/>
      <c r="F161" s="276"/>
      <c r="G161" s="13"/>
      <c r="H161" s="166" t="s">
        <v>63</v>
      </c>
      <c r="I161" s="41">
        <v>0</v>
      </c>
      <c r="J161" s="41">
        <v>0</v>
      </c>
      <c r="K161" s="41">
        <v>0</v>
      </c>
      <c r="L161" s="206">
        <v>0</v>
      </c>
      <c r="M161" s="206" t="e">
        <f t="shared" si="16"/>
        <v>#DIV/0!</v>
      </c>
      <c r="N161" s="206">
        <v>0</v>
      </c>
      <c r="O161" s="41">
        <v>0</v>
      </c>
      <c r="P161" s="206">
        <v>0</v>
      </c>
      <c r="Q161" s="41">
        <v>0</v>
      </c>
      <c r="R161" s="41">
        <f t="shared" si="15"/>
        <v>0</v>
      </c>
    </row>
    <row r="162" spans="1:18" ht="12.75">
      <c r="A162" s="13"/>
      <c r="B162" s="13"/>
      <c r="C162" s="14"/>
      <c r="D162" s="220"/>
      <c r="E162" s="16"/>
      <c r="F162" s="276"/>
      <c r="G162" s="13"/>
      <c r="H162" s="166" t="s">
        <v>64</v>
      </c>
      <c r="I162" s="41">
        <v>250000</v>
      </c>
      <c r="J162" s="41">
        <v>250000</v>
      </c>
      <c r="K162" s="296">
        <v>300000</v>
      </c>
      <c r="L162" s="206">
        <f t="shared" si="21"/>
        <v>120</v>
      </c>
      <c r="M162" s="206">
        <f t="shared" si="16"/>
        <v>120</v>
      </c>
      <c r="N162" s="206">
        <f t="shared" si="18"/>
        <v>120</v>
      </c>
      <c r="O162" s="296">
        <v>166880</v>
      </c>
      <c r="P162" s="206">
        <f t="shared" si="14"/>
        <v>55.626666666666665</v>
      </c>
      <c r="Q162" s="41">
        <v>0</v>
      </c>
      <c r="R162" s="41">
        <f t="shared" si="15"/>
        <v>166880</v>
      </c>
    </row>
    <row r="163" spans="1:18" ht="12.75">
      <c r="A163" s="13"/>
      <c r="B163" s="13"/>
      <c r="C163" s="14"/>
      <c r="D163" s="220"/>
      <c r="E163" s="16"/>
      <c r="F163" s="276"/>
      <c r="G163" s="13"/>
      <c r="H163" s="173" t="s">
        <v>186</v>
      </c>
      <c r="I163" s="41"/>
      <c r="J163" s="41"/>
      <c r="K163" s="41">
        <v>600000</v>
      </c>
      <c r="L163" s="206"/>
      <c r="M163" s="206"/>
      <c r="N163" s="206"/>
      <c r="O163" s="41">
        <v>187405.89</v>
      </c>
      <c r="P163" s="206">
        <f t="shared" si="14"/>
        <v>31.234315000000002</v>
      </c>
      <c r="Q163" s="41">
        <v>47700</v>
      </c>
      <c r="R163" s="41">
        <f t="shared" si="15"/>
        <v>235105.89</v>
      </c>
    </row>
    <row r="164" spans="1:18" ht="12.75">
      <c r="A164" s="13"/>
      <c r="B164" s="13"/>
      <c r="C164" s="14"/>
      <c r="D164" s="220"/>
      <c r="E164" s="16"/>
      <c r="F164" s="276"/>
      <c r="G164" s="13"/>
      <c r="H164" s="166" t="s">
        <v>120</v>
      </c>
      <c r="I164" s="41">
        <v>160000</v>
      </c>
      <c r="J164" s="41">
        <v>60000</v>
      </c>
      <c r="K164" s="41">
        <v>250000</v>
      </c>
      <c r="L164" s="206">
        <v>100</v>
      </c>
      <c r="M164" s="206">
        <f t="shared" si="16"/>
        <v>416.6666666666667</v>
      </c>
      <c r="N164" s="206">
        <f t="shared" si="18"/>
        <v>156.25</v>
      </c>
      <c r="O164" s="41">
        <v>17250</v>
      </c>
      <c r="P164" s="206">
        <f t="shared" si="14"/>
        <v>6.9</v>
      </c>
      <c r="Q164" s="41">
        <v>0</v>
      </c>
      <c r="R164" s="41">
        <f t="shared" si="15"/>
        <v>17250</v>
      </c>
    </row>
    <row r="165" spans="1:18" ht="12.75">
      <c r="A165" s="13"/>
      <c r="B165" s="13"/>
      <c r="C165" s="14"/>
      <c r="D165" s="220"/>
      <c r="E165" s="16"/>
      <c r="F165" s="276"/>
      <c r="G165" s="13"/>
      <c r="H165" s="166" t="s">
        <v>185</v>
      </c>
      <c r="I165" s="41">
        <v>50000</v>
      </c>
      <c r="J165" s="41">
        <v>50000</v>
      </c>
      <c r="K165" s="41">
        <v>201422</v>
      </c>
      <c r="L165" s="206">
        <f t="shared" si="21"/>
        <v>402.844</v>
      </c>
      <c r="M165" s="206">
        <f t="shared" si="16"/>
        <v>402.844</v>
      </c>
      <c r="N165" s="206">
        <f t="shared" si="18"/>
        <v>402.844</v>
      </c>
      <c r="O165" s="41">
        <v>174353.6</v>
      </c>
      <c r="P165" s="206">
        <f t="shared" si="14"/>
        <v>86.56134880996117</v>
      </c>
      <c r="Q165" s="41">
        <v>0</v>
      </c>
      <c r="R165" s="41">
        <f t="shared" si="15"/>
        <v>174353.6</v>
      </c>
    </row>
    <row r="166" spans="1:18" ht="12.75">
      <c r="A166" s="13"/>
      <c r="B166" s="13"/>
      <c r="C166" s="14"/>
      <c r="D166" s="220"/>
      <c r="E166" s="16"/>
      <c r="F166" s="276"/>
      <c r="G166" s="13"/>
      <c r="H166" s="166" t="s">
        <v>184</v>
      </c>
      <c r="I166" s="41">
        <v>2926000</v>
      </c>
      <c r="J166" s="41">
        <v>2525000</v>
      </c>
      <c r="K166" s="296">
        <v>5100000</v>
      </c>
      <c r="L166" s="206">
        <v>0</v>
      </c>
      <c r="M166" s="206">
        <v>0</v>
      </c>
      <c r="N166" s="206">
        <f t="shared" si="18"/>
        <v>174.29938482570063</v>
      </c>
      <c r="O166" s="296">
        <v>2464439.22</v>
      </c>
      <c r="P166" s="206">
        <f t="shared" si="14"/>
        <v>48.32233764705883</v>
      </c>
      <c r="Q166" s="41">
        <v>258653.24</v>
      </c>
      <c r="R166" s="41">
        <f t="shared" si="15"/>
        <v>2723092.46</v>
      </c>
    </row>
    <row r="167" spans="1:18" ht="12.75">
      <c r="A167" s="13"/>
      <c r="B167" s="13"/>
      <c r="C167" s="14"/>
      <c r="D167" s="220"/>
      <c r="E167" s="16"/>
      <c r="F167" s="20" t="s">
        <v>293</v>
      </c>
      <c r="G167" s="13">
        <v>424</v>
      </c>
      <c r="H167" s="166" t="s">
        <v>68</v>
      </c>
      <c r="I167" s="41">
        <f aca="true" t="shared" si="22" ref="I167:O167">SUM(I168:I174)</f>
        <v>2004000</v>
      </c>
      <c r="J167" s="41">
        <f t="shared" si="22"/>
        <v>1530000</v>
      </c>
      <c r="K167" s="41">
        <f t="shared" si="22"/>
        <v>2710000</v>
      </c>
      <c r="L167" s="41" t="e">
        <f t="shared" si="22"/>
        <v>#DIV/0!</v>
      </c>
      <c r="M167" s="41" t="e">
        <f t="shared" si="22"/>
        <v>#DIV/0!</v>
      </c>
      <c r="N167" s="41" t="e">
        <f t="shared" si="22"/>
        <v>#DIV/0!</v>
      </c>
      <c r="O167" s="41">
        <f t="shared" si="22"/>
        <v>1124374.72</v>
      </c>
      <c r="P167" s="206">
        <f t="shared" si="14"/>
        <v>41.489842066420664</v>
      </c>
      <c r="Q167" s="41">
        <f>SUM(Q169:Q174)</f>
        <v>0</v>
      </c>
      <c r="R167" s="41">
        <f t="shared" si="15"/>
        <v>1124374.72</v>
      </c>
    </row>
    <row r="168" spans="1:18" ht="12.75" hidden="1">
      <c r="A168" s="13"/>
      <c r="B168" s="13"/>
      <c r="C168" s="14"/>
      <c r="D168" s="220"/>
      <c r="E168" s="16"/>
      <c r="F168" s="20"/>
      <c r="G168" s="13"/>
      <c r="H168" s="166" t="s">
        <v>779</v>
      </c>
      <c r="I168" s="41">
        <v>0</v>
      </c>
      <c r="J168" s="41">
        <v>0</v>
      </c>
      <c r="K168" s="41">
        <v>0</v>
      </c>
      <c r="L168" s="206" t="e">
        <f t="shared" si="21"/>
        <v>#DIV/0!</v>
      </c>
      <c r="M168" s="206" t="e">
        <f t="shared" si="16"/>
        <v>#DIV/0!</v>
      </c>
      <c r="N168" s="206" t="e">
        <f t="shared" si="18"/>
        <v>#DIV/0!</v>
      </c>
      <c r="O168" s="41">
        <v>0</v>
      </c>
      <c r="P168" s="206" t="e">
        <f t="shared" si="14"/>
        <v>#DIV/0!</v>
      </c>
      <c r="Q168" s="41">
        <v>0</v>
      </c>
      <c r="R168" s="41">
        <f t="shared" si="15"/>
        <v>0</v>
      </c>
    </row>
    <row r="169" spans="1:18" ht="12.75" hidden="1">
      <c r="A169" s="13"/>
      <c r="B169" s="13"/>
      <c r="C169" s="14"/>
      <c r="D169" s="220"/>
      <c r="E169" s="16"/>
      <c r="F169" s="20"/>
      <c r="G169" s="13"/>
      <c r="H169" s="167" t="s">
        <v>553</v>
      </c>
      <c r="I169" s="41">
        <v>0</v>
      </c>
      <c r="J169" s="41">
        <v>0</v>
      </c>
      <c r="K169" s="41">
        <v>0</v>
      </c>
      <c r="L169" s="206" t="e">
        <f t="shared" si="21"/>
        <v>#DIV/0!</v>
      </c>
      <c r="M169" s="206" t="e">
        <f t="shared" si="16"/>
        <v>#DIV/0!</v>
      </c>
      <c r="N169" s="206" t="e">
        <f t="shared" si="18"/>
        <v>#DIV/0!</v>
      </c>
      <c r="O169" s="41">
        <v>0</v>
      </c>
      <c r="P169" s="206" t="e">
        <f t="shared" si="14"/>
        <v>#DIV/0!</v>
      </c>
      <c r="Q169" s="41">
        <v>0</v>
      </c>
      <c r="R169" s="41">
        <f t="shared" si="15"/>
        <v>0</v>
      </c>
    </row>
    <row r="170" spans="1:18" ht="12.75">
      <c r="A170" s="13"/>
      <c r="B170" s="13"/>
      <c r="C170" s="14"/>
      <c r="D170" s="220"/>
      <c r="E170" s="16"/>
      <c r="F170" s="20"/>
      <c r="G170" s="13"/>
      <c r="H170" s="166" t="s">
        <v>195</v>
      </c>
      <c r="I170" s="41">
        <v>200000</v>
      </c>
      <c r="J170" s="41">
        <v>200000</v>
      </c>
      <c r="K170" s="296">
        <v>2010000</v>
      </c>
      <c r="L170" s="206">
        <f t="shared" si="21"/>
        <v>1005.0000000000001</v>
      </c>
      <c r="M170" s="206">
        <f t="shared" si="16"/>
        <v>1005.0000000000001</v>
      </c>
      <c r="N170" s="206">
        <f t="shared" si="18"/>
        <v>1005.0000000000001</v>
      </c>
      <c r="O170" s="296">
        <v>516120</v>
      </c>
      <c r="P170" s="206">
        <f t="shared" si="14"/>
        <v>25.677611940298505</v>
      </c>
      <c r="Q170" s="41">
        <v>0</v>
      </c>
      <c r="R170" s="41">
        <f t="shared" si="15"/>
        <v>516120</v>
      </c>
    </row>
    <row r="171" spans="1:18" ht="12.75">
      <c r="A171" s="13"/>
      <c r="B171" s="13"/>
      <c r="C171" s="14"/>
      <c r="D171" s="220"/>
      <c r="E171" s="16"/>
      <c r="F171" s="20"/>
      <c r="G171" s="13"/>
      <c r="H171" s="166" t="s">
        <v>222</v>
      </c>
      <c r="I171" s="41">
        <v>1804000</v>
      </c>
      <c r="J171" s="41">
        <v>1330000</v>
      </c>
      <c r="K171" s="41">
        <v>700000</v>
      </c>
      <c r="L171" s="206">
        <f t="shared" si="21"/>
        <v>38.80266075388026</v>
      </c>
      <c r="M171" s="206">
        <f t="shared" si="16"/>
        <v>52.63157894736842</v>
      </c>
      <c r="N171" s="206">
        <f t="shared" si="18"/>
        <v>38.80266075388026</v>
      </c>
      <c r="O171" s="41">
        <v>608254.72</v>
      </c>
      <c r="P171" s="206">
        <f t="shared" si="14"/>
        <v>86.89353142857142</v>
      </c>
      <c r="Q171" s="41">
        <v>0</v>
      </c>
      <c r="R171" s="41">
        <f t="shared" si="15"/>
        <v>608254.72</v>
      </c>
    </row>
    <row r="172" spans="1:18" ht="12.75">
      <c r="A172" s="13"/>
      <c r="B172" s="13"/>
      <c r="C172" s="14"/>
      <c r="D172" s="220"/>
      <c r="E172" s="16"/>
      <c r="F172" s="20"/>
      <c r="G172" s="13"/>
      <c r="H172" s="166" t="s">
        <v>771</v>
      </c>
      <c r="I172" s="41">
        <v>0</v>
      </c>
      <c r="J172" s="41">
        <v>0</v>
      </c>
      <c r="K172" s="41">
        <v>0</v>
      </c>
      <c r="L172" s="206">
        <v>0</v>
      </c>
      <c r="M172" s="206" t="e">
        <f t="shared" si="16"/>
        <v>#DIV/0!</v>
      </c>
      <c r="N172" s="206">
        <v>0</v>
      </c>
      <c r="O172" s="41">
        <v>0</v>
      </c>
      <c r="P172" s="206">
        <v>0</v>
      </c>
      <c r="Q172" s="41">
        <v>0</v>
      </c>
      <c r="R172" s="41">
        <f t="shared" si="15"/>
        <v>0</v>
      </c>
    </row>
    <row r="173" spans="1:18" ht="12.75" hidden="1">
      <c r="A173" s="13"/>
      <c r="B173" s="13"/>
      <c r="C173" s="14"/>
      <c r="D173" s="220"/>
      <c r="E173" s="16"/>
      <c r="F173" s="20"/>
      <c r="G173" s="13"/>
      <c r="H173" s="167" t="s">
        <v>566</v>
      </c>
      <c r="I173" s="41">
        <v>0</v>
      </c>
      <c r="J173" s="41">
        <v>0</v>
      </c>
      <c r="K173" s="41">
        <v>0</v>
      </c>
      <c r="L173" s="206">
        <v>0</v>
      </c>
      <c r="M173" s="206" t="e">
        <f t="shared" si="16"/>
        <v>#DIV/0!</v>
      </c>
      <c r="N173" s="206" t="e">
        <f t="shared" si="18"/>
        <v>#DIV/0!</v>
      </c>
      <c r="O173" s="41">
        <v>0</v>
      </c>
      <c r="P173" s="206" t="e">
        <f t="shared" si="14"/>
        <v>#DIV/0!</v>
      </c>
      <c r="Q173" s="41"/>
      <c r="R173" s="41">
        <f t="shared" si="15"/>
        <v>0</v>
      </c>
    </row>
    <row r="174" spans="1:18" ht="12.75" hidden="1">
      <c r="A174" s="13"/>
      <c r="B174" s="13"/>
      <c r="C174" s="14"/>
      <c r="D174" s="220"/>
      <c r="E174" s="16"/>
      <c r="F174" s="20"/>
      <c r="G174" s="13"/>
      <c r="H174" s="167"/>
      <c r="I174" s="41"/>
      <c r="J174" s="41"/>
      <c r="K174" s="41"/>
      <c r="L174" s="206" t="e">
        <f t="shared" si="21"/>
        <v>#DIV/0!</v>
      </c>
      <c r="M174" s="206" t="e">
        <f t="shared" si="16"/>
        <v>#DIV/0!</v>
      </c>
      <c r="N174" s="206" t="e">
        <f t="shared" si="18"/>
        <v>#DIV/0!</v>
      </c>
      <c r="O174" s="41"/>
      <c r="P174" s="206" t="e">
        <f t="shared" si="14"/>
        <v>#DIV/0!</v>
      </c>
      <c r="Q174" s="41">
        <v>0</v>
      </c>
      <c r="R174" s="41">
        <f t="shared" si="15"/>
        <v>0</v>
      </c>
    </row>
    <row r="175" spans="1:18" ht="12.75">
      <c r="A175" s="13"/>
      <c r="B175" s="13"/>
      <c r="C175" s="14"/>
      <c r="D175" s="220"/>
      <c r="E175" s="16"/>
      <c r="F175" s="20" t="s">
        <v>294</v>
      </c>
      <c r="G175" s="13">
        <v>425</v>
      </c>
      <c r="H175" s="166" t="s">
        <v>69</v>
      </c>
      <c r="I175" s="41">
        <f>SUM(I176:I180)</f>
        <v>3586000</v>
      </c>
      <c r="J175" s="41">
        <f>SUM(J176:J180)</f>
        <v>3736000</v>
      </c>
      <c r="K175" s="41">
        <f>SUM(K176:K180)</f>
        <v>2850000</v>
      </c>
      <c r="L175" s="206">
        <f t="shared" si="21"/>
        <v>79.47573898494143</v>
      </c>
      <c r="M175" s="206">
        <f t="shared" si="16"/>
        <v>76.2847965738758</v>
      </c>
      <c r="N175" s="206">
        <f t="shared" si="18"/>
        <v>79.47573898494143</v>
      </c>
      <c r="O175" s="41">
        <v>453872</v>
      </c>
      <c r="P175" s="206">
        <f t="shared" si="14"/>
        <v>15.925333333333333</v>
      </c>
      <c r="Q175" s="41">
        <f>SUM(Q176:Q180)</f>
        <v>0</v>
      </c>
      <c r="R175" s="41">
        <f t="shared" si="15"/>
        <v>453872</v>
      </c>
    </row>
    <row r="176" spans="1:18" ht="12.75">
      <c r="A176" s="13"/>
      <c r="B176" s="13"/>
      <c r="C176" s="14"/>
      <c r="D176" s="220"/>
      <c r="E176" s="16"/>
      <c r="F176" s="20"/>
      <c r="G176" s="13"/>
      <c r="H176" s="167" t="s">
        <v>453</v>
      </c>
      <c r="I176" s="41">
        <v>1586000</v>
      </c>
      <c r="J176" s="41">
        <v>1586000</v>
      </c>
      <c r="K176" s="41">
        <v>800000</v>
      </c>
      <c r="L176" s="206">
        <f t="shared" si="21"/>
        <v>50.441361916771754</v>
      </c>
      <c r="M176" s="206">
        <f t="shared" si="16"/>
        <v>50.441361916771754</v>
      </c>
      <c r="N176" s="206">
        <f t="shared" si="18"/>
        <v>50.441361916771754</v>
      </c>
      <c r="O176" s="41">
        <v>186162</v>
      </c>
      <c r="P176" s="206">
        <f t="shared" si="14"/>
        <v>23.27025</v>
      </c>
      <c r="Q176" s="41">
        <v>0</v>
      </c>
      <c r="R176" s="41">
        <f t="shared" si="15"/>
        <v>186162</v>
      </c>
    </row>
    <row r="177" spans="1:18" ht="17.25" customHeight="1" hidden="1">
      <c r="A177" s="13"/>
      <c r="B177" s="13"/>
      <c r="C177" s="14"/>
      <c r="D177" s="220"/>
      <c r="E177" s="16"/>
      <c r="F177" s="20"/>
      <c r="G177" s="13"/>
      <c r="H177" s="167" t="s">
        <v>596</v>
      </c>
      <c r="I177" s="41"/>
      <c r="J177" s="41"/>
      <c r="K177" s="41"/>
      <c r="L177" s="206" t="e">
        <f t="shared" si="21"/>
        <v>#DIV/0!</v>
      </c>
      <c r="M177" s="206" t="e">
        <f t="shared" si="16"/>
        <v>#DIV/0!</v>
      </c>
      <c r="N177" s="206" t="e">
        <f t="shared" si="18"/>
        <v>#DIV/0!</v>
      </c>
      <c r="O177" s="41"/>
      <c r="P177" s="206" t="e">
        <f t="shared" si="14"/>
        <v>#DIV/0!</v>
      </c>
      <c r="Q177" s="41"/>
      <c r="R177" s="41">
        <f t="shared" si="15"/>
        <v>0</v>
      </c>
    </row>
    <row r="178" spans="1:18" ht="12.75">
      <c r="A178" s="13"/>
      <c r="B178" s="13"/>
      <c r="C178" s="14"/>
      <c r="D178" s="220"/>
      <c r="E178" s="16"/>
      <c r="F178" s="20"/>
      <c r="G178" s="13"/>
      <c r="H178" s="167" t="s">
        <v>554</v>
      </c>
      <c r="I178" s="41">
        <v>1350000</v>
      </c>
      <c r="J178" s="41">
        <v>1500000</v>
      </c>
      <c r="K178" s="41">
        <v>1400000</v>
      </c>
      <c r="L178" s="206">
        <f t="shared" si="21"/>
        <v>103.7037037037037</v>
      </c>
      <c r="M178" s="206">
        <f t="shared" si="16"/>
        <v>93.33333333333333</v>
      </c>
      <c r="N178" s="206">
        <f t="shared" si="18"/>
        <v>103.7037037037037</v>
      </c>
      <c r="O178" s="41">
        <v>80250</v>
      </c>
      <c r="P178" s="206">
        <f t="shared" si="14"/>
        <v>5.732142857142857</v>
      </c>
      <c r="Q178" s="41">
        <v>0</v>
      </c>
      <c r="R178" s="41">
        <f t="shared" si="15"/>
        <v>80250</v>
      </c>
    </row>
    <row r="179" spans="1:18" ht="12.75" hidden="1">
      <c r="A179" s="13"/>
      <c r="B179" s="13"/>
      <c r="C179" s="14"/>
      <c r="D179" s="220"/>
      <c r="E179" s="16"/>
      <c r="F179" s="20"/>
      <c r="G179" s="13"/>
      <c r="H179" s="166" t="s">
        <v>70</v>
      </c>
      <c r="I179" s="41"/>
      <c r="J179" s="41"/>
      <c r="K179" s="41"/>
      <c r="L179" s="206">
        <v>0</v>
      </c>
      <c r="M179" s="206" t="e">
        <f t="shared" si="16"/>
        <v>#DIV/0!</v>
      </c>
      <c r="N179" s="206" t="e">
        <f t="shared" si="18"/>
        <v>#DIV/0!</v>
      </c>
      <c r="O179" s="41"/>
      <c r="P179" s="206" t="e">
        <f t="shared" si="14"/>
        <v>#DIV/0!</v>
      </c>
      <c r="Q179" s="41">
        <v>0</v>
      </c>
      <c r="R179" s="41">
        <f t="shared" si="15"/>
        <v>0</v>
      </c>
    </row>
    <row r="180" spans="1:18" ht="12.75">
      <c r="A180" s="13"/>
      <c r="B180" s="13"/>
      <c r="C180" s="14"/>
      <c r="D180" s="220"/>
      <c r="E180" s="16"/>
      <c r="F180" s="20"/>
      <c r="G180" s="13"/>
      <c r="H180" s="167" t="s">
        <v>555</v>
      </c>
      <c r="I180" s="41">
        <v>650000</v>
      </c>
      <c r="J180" s="41">
        <v>650000</v>
      </c>
      <c r="K180" s="41">
        <v>650000</v>
      </c>
      <c r="L180" s="206">
        <f t="shared" si="21"/>
        <v>100</v>
      </c>
      <c r="M180" s="206">
        <f t="shared" si="16"/>
        <v>100</v>
      </c>
      <c r="N180" s="206">
        <f t="shared" si="18"/>
        <v>100</v>
      </c>
      <c r="O180" s="41">
        <v>187460</v>
      </c>
      <c r="P180" s="206">
        <f t="shared" si="14"/>
        <v>28.84</v>
      </c>
      <c r="Q180" s="41">
        <v>0</v>
      </c>
      <c r="R180" s="41">
        <f t="shared" si="15"/>
        <v>187460</v>
      </c>
    </row>
    <row r="181" spans="1:18" ht="12.75">
      <c r="A181" s="13"/>
      <c r="B181" s="13"/>
      <c r="C181" s="14"/>
      <c r="D181" s="220"/>
      <c r="E181" s="16"/>
      <c r="F181" s="20" t="s">
        <v>295</v>
      </c>
      <c r="G181" s="13">
        <v>426</v>
      </c>
      <c r="H181" s="166" t="s">
        <v>72</v>
      </c>
      <c r="I181" s="41">
        <f>SUM(I182:I188)</f>
        <v>5249000</v>
      </c>
      <c r="J181" s="41">
        <f>SUM(J182:J188)</f>
        <v>5500000</v>
      </c>
      <c r="K181" s="41">
        <f>SUM(K182:K188)</f>
        <v>6200000</v>
      </c>
      <c r="L181" s="206">
        <f t="shared" si="21"/>
        <v>118.11773671175463</v>
      </c>
      <c r="M181" s="206">
        <f t="shared" si="16"/>
        <v>112.72727272727272</v>
      </c>
      <c r="N181" s="206">
        <f t="shared" si="18"/>
        <v>118.11773671175463</v>
      </c>
      <c r="O181" s="41">
        <v>2074226.2</v>
      </c>
      <c r="P181" s="206">
        <f t="shared" si="14"/>
        <v>33.45526129032258</v>
      </c>
      <c r="Q181" s="41">
        <f>SUM(Q182:Q188)</f>
        <v>0</v>
      </c>
      <c r="R181" s="41">
        <f t="shared" si="15"/>
        <v>2074226.2</v>
      </c>
    </row>
    <row r="182" spans="1:18" ht="12.75">
      <c r="A182" s="13"/>
      <c r="B182" s="13"/>
      <c r="C182" s="14"/>
      <c r="D182" s="220"/>
      <c r="E182" s="16"/>
      <c r="F182" s="20"/>
      <c r="G182" s="13"/>
      <c r="H182" s="166" t="s">
        <v>73</v>
      </c>
      <c r="I182" s="41">
        <v>1400000</v>
      </c>
      <c r="J182" s="41">
        <v>1400000</v>
      </c>
      <c r="K182" s="41">
        <v>1600000</v>
      </c>
      <c r="L182" s="206">
        <f t="shared" si="21"/>
        <v>114.28571428571428</v>
      </c>
      <c r="M182" s="206">
        <f t="shared" si="16"/>
        <v>114.28571428571428</v>
      </c>
      <c r="N182" s="206">
        <f t="shared" si="18"/>
        <v>114.28571428571428</v>
      </c>
      <c r="O182" s="41">
        <v>606895.2</v>
      </c>
      <c r="P182" s="206">
        <f t="shared" si="14"/>
        <v>37.930949999999996</v>
      </c>
      <c r="Q182" s="41">
        <v>0</v>
      </c>
      <c r="R182" s="41">
        <f t="shared" si="15"/>
        <v>606895.2</v>
      </c>
    </row>
    <row r="183" spans="1:18" ht="12.75">
      <c r="A183" s="13"/>
      <c r="B183" s="13"/>
      <c r="C183" s="14"/>
      <c r="D183" s="220"/>
      <c r="E183" s="16"/>
      <c r="F183" s="276"/>
      <c r="G183" s="13"/>
      <c r="H183" s="166" t="s">
        <v>196</v>
      </c>
      <c r="I183" s="41">
        <v>50000</v>
      </c>
      <c r="J183" s="41">
        <v>50000</v>
      </c>
      <c r="K183" s="41">
        <v>50000</v>
      </c>
      <c r="L183" s="206">
        <f t="shared" si="21"/>
        <v>100</v>
      </c>
      <c r="M183" s="206">
        <f t="shared" si="16"/>
        <v>100</v>
      </c>
      <c r="N183" s="206">
        <f t="shared" si="18"/>
        <v>100</v>
      </c>
      <c r="O183" s="41">
        <v>4740</v>
      </c>
      <c r="P183" s="206">
        <f t="shared" si="14"/>
        <v>9.48</v>
      </c>
      <c r="Q183" s="41">
        <v>0</v>
      </c>
      <c r="R183" s="41">
        <f t="shared" si="15"/>
        <v>4740</v>
      </c>
    </row>
    <row r="184" spans="1:18" ht="17.25" customHeight="1">
      <c r="A184" s="13"/>
      <c r="B184" s="13"/>
      <c r="C184" s="14"/>
      <c r="D184" s="220"/>
      <c r="E184" s="16"/>
      <c r="F184" s="276"/>
      <c r="G184" s="13"/>
      <c r="H184" s="167" t="s">
        <v>74</v>
      </c>
      <c r="I184" s="41">
        <v>450000</v>
      </c>
      <c r="J184" s="41">
        <v>450000</v>
      </c>
      <c r="K184" s="41">
        <v>450000</v>
      </c>
      <c r="L184" s="206">
        <f t="shared" si="21"/>
        <v>100</v>
      </c>
      <c r="M184" s="206">
        <f t="shared" si="16"/>
        <v>100</v>
      </c>
      <c r="N184" s="206">
        <f t="shared" si="18"/>
        <v>100</v>
      </c>
      <c r="O184" s="41">
        <v>214500</v>
      </c>
      <c r="P184" s="206">
        <f t="shared" si="14"/>
        <v>47.66666666666667</v>
      </c>
      <c r="Q184" s="41">
        <v>0</v>
      </c>
      <c r="R184" s="41">
        <f t="shared" si="15"/>
        <v>214500</v>
      </c>
    </row>
    <row r="185" spans="1:18" ht="12.75">
      <c r="A185" s="13"/>
      <c r="B185" s="13"/>
      <c r="C185" s="14"/>
      <c r="D185" s="220"/>
      <c r="E185" s="16"/>
      <c r="F185" s="276"/>
      <c r="G185" s="13"/>
      <c r="H185" s="166" t="s">
        <v>189</v>
      </c>
      <c r="I185" s="41">
        <v>2449000</v>
      </c>
      <c r="J185" s="41">
        <v>2700000</v>
      </c>
      <c r="K185" s="41">
        <v>2600000</v>
      </c>
      <c r="L185" s="206">
        <f t="shared" si="21"/>
        <v>106.16578195181707</v>
      </c>
      <c r="M185" s="206">
        <f t="shared" si="16"/>
        <v>96.29629629629629</v>
      </c>
      <c r="N185" s="206">
        <f t="shared" si="18"/>
        <v>106.16578195181707</v>
      </c>
      <c r="O185" s="41">
        <v>615382</v>
      </c>
      <c r="P185" s="206">
        <f t="shared" si="14"/>
        <v>23.66853846153846</v>
      </c>
      <c r="Q185" s="41">
        <v>0</v>
      </c>
      <c r="R185" s="41">
        <f t="shared" si="15"/>
        <v>615382</v>
      </c>
    </row>
    <row r="186" spans="1:18" ht="12.75" hidden="1">
      <c r="A186" s="13"/>
      <c r="B186" s="13"/>
      <c r="C186" s="14"/>
      <c r="D186" s="220"/>
      <c r="E186" s="16"/>
      <c r="F186" s="276"/>
      <c r="G186" s="13"/>
      <c r="H186" s="167" t="s">
        <v>556</v>
      </c>
      <c r="I186" s="41"/>
      <c r="J186" s="41"/>
      <c r="K186" s="41"/>
      <c r="L186" s="206" t="e">
        <f t="shared" si="21"/>
        <v>#DIV/0!</v>
      </c>
      <c r="M186" s="206" t="e">
        <f t="shared" si="16"/>
        <v>#DIV/0!</v>
      </c>
      <c r="N186" s="206" t="e">
        <f t="shared" si="18"/>
        <v>#DIV/0!</v>
      </c>
      <c r="O186" s="41"/>
      <c r="P186" s="206" t="e">
        <f t="shared" si="14"/>
        <v>#DIV/0!</v>
      </c>
      <c r="Q186" s="41">
        <v>0</v>
      </c>
      <c r="R186" s="41">
        <f t="shared" si="15"/>
        <v>0</v>
      </c>
    </row>
    <row r="187" spans="1:18" ht="25.5">
      <c r="A187" s="13"/>
      <c r="B187" s="13"/>
      <c r="C187" s="14"/>
      <c r="D187" s="220"/>
      <c r="E187" s="16"/>
      <c r="F187" s="276"/>
      <c r="G187" s="13"/>
      <c r="H187" s="167" t="s">
        <v>1209</v>
      </c>
      <c r="I187" s="41"/>
      <c r="J187" s="41"/>
      <c r="K187" s="41">
        <v>500000</v>
      </c>
      <c r="L187" s="206"/>
      <c r="M187" s="206"/>
      <c r="N187" s="206"/>
      <c r="O187" s="41">
        <v>238159</v>
      </c>
      <c r="P187" s="206">
        <f t="shared" si="14"/>
        <v>47.6318</v>
      </c>
      <c r="Q187" s="41"/>
      <c r="R187" s="41">
        <f t="shared" si="15"/>
        <v>238159</v>
      </c>
    </row>
    <row r="188" spans="1:18" ht="12.75">
      <c r="A188" s="13"/>
      <c r="B188" s="13"/>
      <c r="C188" s="14"/>
      <c r="D188" s="220"/>
      <c r="E188" s="16"/>
      <c r="F188" s="20"/>
      <c r="G188" s="13"/>
      <c r="H188" s="166" t="s">
        <v>197</v>
      </c>
      <c r="I188" s="41">
        <v>900000</v>
      </c>
      <c r="J188" s="41">
        <v>900000</v>
      </c>
      <c r="K188" s="41">
        <v>1000000</v>
      </c>
      <c r="L188" s="206">
        <f t="shared" si="21"/>
        <v>111.11111111111111</v>
      </c>
      <c r="M188" s="206">
        <f t="shared" si="16"/>
        <v>111.11111111111111</v>
      </c>
      <c r="N188" s="206">
        <f t="shared" si="18"/>
        <v>111.11111111111111</v>
      </c>
      <c r="O188" s="41">
        <v>394550</v>
      </c>
      <c r="P188" s="206">
        <f t="shared" si="14"/>
        <v>39.455</v>
      </c>
      <c r="Q188" s="41">
        <v>0</v>
      </c>
      <c r="R188" s="41">
        <f t="shared" si="15"/>
        <v>394550</v>
      </c>
    </row>
    <row r="189" spans="1:18" ht="12.75" hidden="1">
      <c r="A189" s="13"/>
      <c r="B189" s="13"/>
      <c r="C189" s="14"/>
      <c r="D189" s="220"/>
      <c r="E189" s="16"/>
      <c r="F189" s="20"/>
      <c r="G189" s="13"/>
      <c r="H189" s="174"/>
      <c r="I189" s="41"/>
      <c r="J189" s="41"/>
      <c r="K189" s="41"/>
      <c r="L189" s="206" t="e">
        <f t="shared" si="21"/>
        <v>#DIV/0!</v>
      </c>
      <c r="M189" s="206" t="e">
        <f t="shared" si="16"/>
        <v>#DIV/0!</v>
      </c>
      <c r="N189" s="206" t="e">
        <f t="shared" si="18"/>
        <v>#DIV/0!</v>
      </c>
      <c r="O189" s="41"/>
      <c r="P189" s="206" t="e">
        <f t="shared" si="14"/>
        <v>#DIV/0!</v>
      </c>
      <c r="Q189" s="41"/>
      <c r="R189" s="41">
        <f t="shared" si="15"/>
        <v>0</v>
      </c>
    </row>
    <row r="190" spans="1:18" ht="12.75" hidden="1">
      <c r="A190" s="13"/>
      <c r="B190" s="13"/>
      <c r="C190" s="14"/>
      <c r="D190" s="220"/>
      <c r="E190" s="16"/>
      <c r="F190" s="20" t="s">
        <v>296</v>
      </c>
      <c r="G190" s="13">
        <v>465</v>
      </c>
      <c r="H190" s="173" t="s">
        <v>589</v>
      </c>
      <c r="I190" s="41">
        <v>230000</v>
      </c>
      <c r="J190" s="41">
        <v>230000</v>
      </c>
      <c r="K190" s="41">
        <v>0</v>
      </c>
      <c r="L190" s="206">
        <f t="shared" si="21"/>
        <v>0</v>
      </c>
      <c r="M190" s="206">
        <f t="shared" si="16"/>
        <v>0</v>
      </c>
      <c r="N190" s="206">
        <f t="shared" si="18"/>
        <v>0</v>
      </c>
      <c r="O190" s="41">
        <v>0</v>
      </c>
      <c r="P190" s="206" t="e">
        <f t="shared" si="14"/>
        <v>#DIV/0!</v>
      </c>
      <c r="Q190" s="41">
        <v>0</v>
      </c>
      <c r="R190" s="41">
        <f t="shared" si="15"/>
        <v>0</v>
      </c>
    </row>
    <row r="191" spans="1:18" ht="12.75">
      <c r="A191" s="13"/>
      <c r="B191" s="13"/>
      <c r="C191" s="14"/>
      <c r="D191" s="220"/>
      <c r="E191" s="16"/>
      <c r="F191" s="20" t="s">
        <v>296</v>
      </c>
      <c r="G191" s="13">
        <v>482</v>
      </c>
      <c r="H191" s="166" t="s">
        <v>194</v>
      </c>
      <c r="I191" s="41">
        <f>I192+I194</f>
        <v>350000</v>
      </c>
      <c r="J191" s="41">
        <f>J192+J194</f>
        <v>350000</v>
      </c>
      <c r="K191" s="41">
        <f>K192+K194</f>
        <v>569389</v>
      </c>
      <c r="L191" s="206">
        <f t="shared" si="21"/>
        <v>162.68257142857144</v>
      </c>
      <c r="M191" s="206">
        <f t="shared" si="16"/>
        <v>162.68257142857144</v>
      </c>
      <c r="N191" s="206">
        <f t="shared" si="18"/>
        <v>162.68257142857144</v>
      </c>
      <c r="O191" s="41">
        <v>271558.44</v>
      </c>
      <c r="P191" s="206">
        <f t="shared" si="14"/>
        <v>47.692955079919</v>
      </c>
      <c r="Q191" s="41">
        <v>0</v>
      </c>
      <c r="R191" s="41">
        <f t="shared" si="15"/>
        <v>271558.44</v>
      </c>
    </row>
    <row r="192" spans="1:18" ht="12.75">
      <c r="A192" s="13"/>
      <c r="B192" s="13"/>
      <c r="C192" s="14"/>
      <c r="D192" s="220"/>
      <c r="E192" s="16"/>
      <c r="F192" s="20"/>
      <c r="G192" s="13"/>
      <c r="H192" s="167" t="s">
        <v>547</v>
      </c>
      <c r="I192" s="41">
        <v>250000</v>
      </c>
      <c r="J192" s="41">
        <v>250000</v>
      </c>
      <c r="K192" s="296">
        <v>200000</v>
      </c>
      <c r="L192" s="206">
        <f t="shared" si="21"/>
        <v>80</v>
      </c>
      <c r="M192" s="206">
        <f t="shared" si="16"/>
        <v>80</v>
      </c>
      <c r="N192" s="206">
        <f t="shared" si="18"/>
        <v>80</v>
      </c>
      <c r="O192" s="296">
        <v>93064.44</v>
      </c>
      <c r="P192" s="206">
        <f t="shared" si="14"/>
        <v>46.53222</v>
      </c>
      <c r="Q192" s="41">
        <v>0</v>
      </c>
      <c r="R192" s="41">
        <f t="shared" si="15"/>
        <v>93064.44</v>
      </c>
    </row>
    <row r="193" spans="1:18" ht="12.75" hidden="1">
      <c r="A193" s="13"/>
      <c r="B193" s="13"/>
      <c r="C193" s="14"/>
      <c r="D193" s="220"/>
      <c r="E193" s="16"/>
      <c r="F193" s="20"/>
      <c r="G193" s="13"/>
      <c r="H193" s="167" t="s">
        <v>548</v>
      </c>
      <c r="I193" s="41"/>
      <c r="J193" s="41"/>
      <c r="K193" s="41"/>
      <c r="L193" s="206" t="e">
        <f t="shared" si="21"/>
        <v>#DIV/0!</v>
      </c>
      <c r="M193" s="206" t="e">
        <f t="shared" si="16"/>
        <v>#DIV/0!</v>
      </c>
      <c r="N193" s="206" t="e">
        <f t="shared" si="18"/>
        <v>#DIV/0!</v>
      </c>
      <c r="O193" s="41"/>
      <c r="P193" s="206" t="e">
        <f t="shared" si="14"/>
        <v>#DIV/0!</v>
      </c>
      <c r="Q193" s="41">
        <v>0</v>
      </c>
      <c r="R193" s="41">
        <f t="shared" si="15"/>
        <v>0</v>
      </c>
    </row>
    <row r="194" spans="1:18" ht="12.75">
      <c r="A194" s="13"/>
      <c r="B194" s="13"/>
      <c r="C194" s="14"/>
      <c r="D194" s="220"/>
      <c r="E194" s="16"/>
      <c r="F194" s="20"/>
      <c r="G194" s="13"/>
      <c r="H194" s="167" t="s">
        <v>3</v>
      </c>
      <c r="I194" s="41">
        <v>100000</v>
      </c>
      <c r="J194" s="41">
        <v>100000</v>
      </c>
      <c r="K194" s="296">
        <v>369389</v>
      </c>
      <c r="L194" s="206">
        <f t="shared" si="21"/>
        <v>369.389</v>
      </c>
      <c r="M194" s="206">
        <f t="shared" si="16"/>
        <v>369.389</v>
      </c>
      <c r="N194" s="206">
        <f t="shared" si="18"/>
        <v>369.389</v>
      </c>
      <c r="O194" s="296">
        <v>178494</v>
      </c>
      <c r="P194" s="206">
        <f t="shared" si="14"/>
        <v>48.321417259312</v>
      </c>
      <c r="Q194" s="41">
        <v>0</v>
      </c>
      <c r="R194" s="41">
        <f t="shared" si="15"/>
        <v>178494</v>
      </c>
    </row>
    <row r="195" spans="1:18" ht="12.75">
      <c r="A195" s="13"/>
      <c r="B195" s="13"/>
      <c r="C195" s="14"/>
      <c r="D195" s="220"/>
      <c r="E195" s="16"/>
      <c r="F195" s="20" t="s">
        <v>297</v>
      </c>
      <c r="G195" s="13">
        <v>483</v>
      </c>
      <c r="H195" s="167" t="s">
        <v>557</v>
      </c>
      <c r="I195" s="41">
        <v>261362</v>
      </c>
      <c r="J195" s="41">
        <v>87000</v>
      </c>
      <c r="K195" s="41">
        <v>55350</v>
      </c>
      <c r="L195" s="206">
        <f t="shared" si="21"/>
        <v>21.17752389406264</v>
      </c>
      <c r="M195" s="206">
        <f t="shared" si="16"/>
        <v>63.62068965517241</v>
      </c>
      <c r="N195" s="206">
        <f t="shared" si="18"/>
        <v>21.17752389406264</v>
      </c>
      <c r="O195" s="41">
        <v>55350</v>
      </c>
      <c r="P195" s="206">
        <f t="shared" si="14"/>
        <v>100</v>
      </c>
      <c r="Q195" s="41">
        <v>0</v>
      </c>
      <c r="R195" s="41">
        <f t="shared" si="15"/>
        <v>55350</v>
      </c>
    </row>
    <row r="196" spans="1:18" ht="25.5">
      <c r="A196" s="13"/>
      <c r="B196" s="13"/>
      <c r="C196" s="14"/>
      <c r="D196" s="220"/>
      <c r="E196" s="16"/>
      <c r="F196" s="20" t="s">
        <v>298</v>
      </c>
      <c r="G196" s="13">
        <v>484</v>
      </c>
      <c r="H196" s="167" t="s">
        <v>559</v>
      </c>
      <c r="I196" s="41">
        <f>I197+I198</f>
        <v>550000</v>
      </c>
      <c r="J196" s="41">
        <f>J197+J198</f>
        <v>550000</v>
      </c>
      <c r="K196" s="41">
        <f>K197+K198</f>
        <v>100000</v>
      </c>
      <c r="L196" s="206">
        <f t="shared" si="21"/>
        <v>18.181818181818183</v>
      </c>
      <c r="M196" s="206">
        <f t="shared" si="16"/>
        <v>18.181818181818183</v>
      </c>
      <c r="N196" s="206">
        <f t="shared" si="18"/>
        <v>18.181818181818183</v>
      </c>
      <c r="O196" s="41">
        <f>O197+O198</f>
        <v>0</v>
      </c>
      <c r="P196" s="206">
        <f t="shared" si="14"/>
        <v>0</v>
      </c>
      <c r="Q196" s="41">
        <v>0</v>
      </c>
      <c r="R196" s="41">
        <f t="shared" si="15"/>
        <v>0</v>
      </c>
    </row>
    <row r="197" spans="1:18" ht="12.75">
      <c r="A197" s="13"/>
      <c r="B197" s="13"/>
      <c r="C197" s="14"/>
      <c r="D197" s="220"/>
      <c r="E197" s="16"/>
      <c r="F197" s="20"/>
      <c r="G197" s="13"/>
      <c r="H197" s="166" t="s">
        <v>66</v>
      </c>
      <c r="I197" s="41">
        <v>500000</v>
      </c>
      <c r="J197" s="41">
        <v>500000</v>
      </c>
      <c r="K197" s="41">
        <v>100000</v>
      </c>
      <c r="L197" s="206">
        <f t="shared" si="21"/>
        <v>20</v>
      </c>
      <c r="M197" s="206">
        <f t="shared" si="16"/>
        <v>20</v>
      </c>
      <c r="N197" s="206">
        <f t="shared" si="18"/>
        <v>20</v>
      </c>
      <c r="O197" s="41">
        <v>0</v>
      </c>
      <c r="P197" s="206">
        <f t="shared" si="14"/>
        <v>0</v>
      </c>
      <c r="Q197" s="41">
        <v>0</v>
      </c>
      <c r="R197" s="41">
        <f t="shared" si="15"/>
        <v>0</v>
      </c>
    </row>
    <row r="198" spans="1:18" ht="12.75">
      <c r="A198" s="13"/>
      <c r="B198" s="13"/>
      <c r="C198" s="14"/>
      <c r="D198" s="220"/>
      <c r="E198" s="16"/>
      <c r="F198" s="20"/>
      <c r="G198" s="13"/>
      <c r="H198" s="167" t="s">
        <v>558</v>
      </c>
      <c r="I198" s="41">
        <v>50000</v>
      </c>
      <c r="J198" s="41">
        <v>50000</v>
      </c>
      <c r="K198" s="41">
        <v>0</v>
      </c>
      <c r="L198" s="206">
        <f t="shared" si="21"/>
        <v>0</v>
      </c>
      <c r="M198" s="206">
        <f t="shared" si="16"/>
        <v>0</v>
      </c>
      <c r="N198" s="206">
        <f t="shared" si="18"/>
        <v>0</v>
      </c>
      <c r="O198" s="41">
        <v>0</v>
      </c>
      <c r="P198" s="206">
        <v>0</v>
      </c>
      <c r="Q198" s="41">
        <v>0</v>
      </c>
      <c r="R198" s="41">
        <f t="shared" si="15"/>
        <v>0</v>
      </c>
    </row>
    <row r="199" spans="1:18" ht="25.5" hidden="1">
      <c r="A199" s="13"/>
      <c r="B199" s="13"/>
      <c r="C199" s="14"/>
      <c r="D199" s="220"/>
      <c r="E199" s="16"/>
      <c r="F199" s="20" t="s">
        <v>1042</v>
      </c>
      <c r="G199" s="13">
        <v>485</v>
      </c>
      <c r="H199" s="166" t="s">
        <v>481</v>
      </c>
      <c r="I199" s="41">
        <v>0</v>
      </c>
      <c r="J199" s="41">
        <v>0</v>
      </c>
      <c r="K199" s="41">
        <v>0</v>
      </c>
      <c r="L199" s="206">
        <v>0</v>
      </c>
      <c r="M199" s="206">
        <v>0</v>
      </c>
      <c r="N199" s="206" t="e">
        <f t="shared" si="18"/>
        <v>#DIV/0!</v>
      </c>
      <c r="O199" s="41">
        <v>0</v>
      </c>
      <c r="P199" s="206" t="e">
        <f aca="true" t="shared" si="23" ref="P199:P267">O199/K199*100</f>
        <v>#DIV/0!</v>
      </c>
      <c r="Q199" s="41">
        <v>0</v>
      </c>
      <c r="R199" s="41">
        <f t="shared" si="15"/>
        <v>0</v>
      </c>
    </row>
    <row r="200" spans="1:18" ht="12.75" hidden="1">
      <c r="A200" s="13"/>
      <c r="B200" s="13"/>
      <c r="C200" s="14"/>
      <c r="D200" s="220"/>
      <c r="E200" s="16"/>
      <c r="F200" s="20" t="s">
        <v>297</v>
      </c>
      <c r="G200" s="13">
        <v>499</v>
      </c>
      <c r="H200" s="166" t="s">
        <v>169</v>
      </c>
      <c r="I200" s="41">
        <f>SUM(I201+I202)</f>
        <v>0</v>
      </c>
      <c r="J200" s="41">
        <f>SUM(J201+J202)</f>
        <v>0</v>
      </c>
      <c r="K200" s="41">
        <f>SUM(K201+K202)</f>
        <v>0</v>
      </c>
      <c r="L200" s="206" t="e">
        <f t="shared" si="21"/>
        <v>#DIV/0!</v>
      </c>
      <c r="M200" s="206" t="e">
        <f t="shared" si="16"/>
        <v>#DIV/0!</v>
      </c>
      <c r="N200" s="206" t="e">
        <f t="shared" si="18"/>
        <v>#DIV/0!</v>
      </c>
      <c r="O200" s="41">
        <f>SUM(O201+O202)</f>
        <v>0</v>
      </c>
      <c r="P200" s="206" t="e">
        <f t="shared" si="23"/>
        <v>#DIV/0!</v>
      </c>
      <c r="Q200" s="41">
        <f>SUM(Q201+Q202)</f>
        <v>0</v>
      </c>
      <c r="R200" s="41">
        <f t="shared" si="15"/>
        <v>0</v>
      </c>
    </row>
    <row r="201" spans="1:18" ht="12.75" hidden="1">
      <c r="A201" s="13"/>
      <c r="B201" s="13"/>
      <c r="C201" s="14"/>
      <c r="D201" s="220"/>
      <c r="E201" s="16"/>
      <c r="F201" s="20"/>
      <c r="G201" s="13"/>
      <c r="H201" s="173" t="s">
        <v>114</v>
      </c>
      <c r="I201" s="41">
        <v>0</v>
      </c>
      <c r="J201" s="41">
        <v>0</v>
      </c>
      <c r="K201" s="41">
        <v>0</v>
      </c>
      <c r="L201" s="206" t="e">
        <f t="shared" si="21"/>
        <v>#DIV/0!</v>
      </c>
      <c r="M201" s="206" t="e">
        <f t="shared" si="16"/>
        <v>#DIV/0!</v>
      </c>
      <c r="N201" s="206" t="e">
        <f t="shared" si="18"/>
        <v>#DIV/0!</v>
      </c>
      <c r="O201" s="41">
        <v>0</v>
      </c>
      <c r="P201" s="206" t="e">
        <f t="shared" si="23"/>
        <v>#DIV/0!</v>
      </c>
      <c r="Q201" s="41">
        <v>0</v>
      </c>
      <c r="R201" s="41">
        <f t="shared" si="15"/>
        <v>0</v>
      </c>
    </row>
    <row r="202" spans="1:18" ht="12.75" hidden="1">
      <c r="A202" s="13"/>
      <c r="B202" s="13"/>
      <c r="C202" s="14"/>
      <c r="D202" s="220"/>
      <c r="E202" s="16"/>
      <c r="F202" s="20"/>
      <c r="G202" s="13"/>
      <c r="H202" s="173" t="s">
        <v>67</v>
      </c>
      <c r="I202" s="41">
        <v>0</v>
      </c>
      <c r="J202" s="41">
        <v>0</v>
      </c>
      <c r="K202" s="41">
        <v>0</v>
      </c>
      <c r="L202" s="206" t="e">
        <f t="shared" si="21"/>
        <v>#DIV/0!</v>
      </c>
      <c r="M202" s="206" t="e">
        <f t="shared" si="16"/>
        <v>#DIV/0!</v>
      </c>
      <c r="N202" s="206" t="e">
        <f t="shared" si="18"/>
        <v>#DIV/0!</v>
      </c>
      <c r="O202" s="41">
        <v>0</v>
      </c>
      <c r="P202" s="206" t="e">
        <f t="shared" si="23"/>
        <v>#DIV/0!</v>
      </c>
      <c r="Q202" s="41">
        <v>0</v>
      </c>
      <c r="R202" s="41">
        <f aca="true" t="shared" si="24" ref="R202:R270">O202+Q202</f>
        <v>0</v>
      </c>
    </row>
    <row r="203" spans="1:18" ht="25.5">
      <c r="A203" s="13"/>
      <c r="B203" s="13"/>
      <c r="C203" s="14"/>
      <c r="D203" s="220"/>
      <c r="E203" s="16"/>
      <c r="F203" s="20" t="s">
        <v>1234</v>
      </c>
      <c r="G203" s="13">
        <v>485</v>
      </c>
      <c r="H203" s="173" t="s">
        <v>559</v>
      </c>
      <c r="I203" s="41"/>
      <c r="J203" s="41"/>
      <c r="K203" s="296">
        <v>505000</v>
      </c>
      <c r="L203" s="206"/>
      <c r="M203" s="206"/>
      <c r="N203" s="206"/>
      <c r="O203" s="296">
        <v>503190</v>
      </c>
      <c r="P203" s="206">
        <f t="shared" si="23"/>
        <v>99.64158415841584</v>
      </c>
      <c r="Q203" s="41">
        <v>104095</v>
      </c>
      <c r="R203" s="41">
        <f t="shared" si="24"/>
        <v>607285</v>
      </c>
    </row>
    <row r="204" spans="1:18" ht="25.5">
      <c r="A204" s="13"/>
      <c r="B204" s="13"/>
      <c r="C204" s="14"/>
      <c r="D204" s="220"/>
      <c r="E204" s="16"/>
      <c r="F204" s="20"/>
      <c r="G204" s="13">
        <v>511</v>
      </c>
      <c r="H204" s="173" t="s">
        <v>1191</v>
      </c>
      <c r="I204" s="41">
        <v>500000</v>
      </c>
      <c r="J204" s="41">
        <v>500000</v>
      </c>
      <c r="K204" s="41">
        <v>0</v>
      </c>
      <c r="L204" s="206">
        <f t="shared" si="21"/>
        <v>0</v>
      </c>
      <c r="M204" s="206">
        <f t="shared" si="16"/>
        <v>0</v>
      </c>
      <c r="N204" s="206">
        <f t="shared" si="18"/>
        <v>0</v>
      </c>
      <c r="O204" s="41">
        <v>0</v>
      </c>
      <c r="P204" s="206">
        <v>0</v>
      </c>
      <c r="Q204" s="41">
        <v>0</v>
      </c>
      <c r="R204" s="41">
        <f t="shared" si="24"/>
        <v>0</v>
      </c>
    </row>
    <row r="205" spans="1:18" ht="12.75">
      <c r="A205" s="13"/>
      <c r="B205" s="13"/>
      <c r="C205" s="14"/>
      <c r="D205" s="220"/>
      <c r="E205" s="16"/>
      <c r="F205" s="20" t="s">
        <v>299</v>
      </c>
      <c r="G205" s="13">
        <v>512</v>
      </c>
      <c r="H205" s="166" t="s">
        <v>92</v>
      </c>
      <c r="I205" s="41">
        <v>1777899</v>
      </c>
      <c r="J205" s="41">
        <v>700000</v>
      </c>
      <c r="K205" s="296">
        <v>1250000</v>
      </c>
      <c r="L205" s="206">
        <f t="shared" si="21"/>
        <v>70.3077058933044</v>
      </c>
      <c r="M205" s="206">
        <f t="shared" si="16"/>
        <v>178.57142857142858</v>
      </c>
      <c r="N205" s="206">
        <f t="shared" si="18"/>
        <v>70.3077058933044</v>
      </c>
      <c r="O205" s="296">
        <v>647514</v>
      </c>
      <c r="P205" s="206">
        <f t="shared" si="23"/>
        <v>51.80112</v>
      </c>
      <c r="Q205" s="41">
        <v>0</v>
      </c>
      <c r="R205" s="41">
        <f t="shared" si="24"/>
        <v>647514</v>
      </c>
    </row>
    <row r="206" spans="1:18" ht="12.75" hidden="1">
      <c r="A206" s="13"/>
      <c r="B206" s="13"/>
      <c r="C206" s="14"/>
      <c r="D206" s="220"/>
      <c r="E206" s="16"/>
      <c r="F206" s="276" t="s">
        <v>302</v>
      </c>
      <c r="G206" s="13">
        <v>513</v>
      </c>
      <c r="H206" s="173" t="s">
        <v>26</v>
      </c>
      <c r="I206" s="41">
        <v>0</v>
      </c>
      <c r="J206" s="41">
        <v>0</v>
      </c>
      <c r="K206" s="41">
        <v>0</v>
      </c>
      <c r="L206" s="206"/>
      <c r="M206" s="206"/>
      <c r="N206" s="206" t="e">
        <f t="shared" si="18"/>
        <v>#DIV/0!</v>
      </c>
      <c r="O206" s="41">
        <v>0</v>
      </c>
      <c r="P206" s="206" t="e">
        <f t="shared" si="23"/>
        <v>#DIV/0!</v>
      </c>
      <c r="Q206" s="41"/>
      <c r="R206" s="41">
        <f t="shared" si="24"/>
        <v>0</v>
      </c>
    </row>
    <row r="207" spans="1:18" ht="12.75" hidden="1">
      <c r="A207" s="13"/>
      <c r="B207" s="13"/>
      <c r="C207" s="14"/>
      <c r="D207" s="220"/>
      <c r="E207" s="16"/>
      <c r="F207" s="276" t="s">
        <v>303</v>
      </c>
      <c r="G207" s="13">
        <v>515</v>
      </c>
      <c r="H207" s="166" t="s">
        <v>477</v>
      </c>
      <c r="I207" s="41">
        <v>0</v>
      </c>
      <c r="J207" s="41">
        <v>0</v>
      </c>
      <c r="K207" s="41">
        <v>0</v>
      </c>
      <c r="L207" s="206" t="e">
        <f t="shared" si="21"/>
        <v>#DIV/0!</v>
      </c>
      <c r="M207" s="206" t="e">
        <f t="shared" si="16"/>
        <v>#DIV/0!</v>
      </c>
      <c r="N207" s="206" t="e">
        <f t="shared" si="18"/>
        <v>#DIV/0!</v>
      </c>
      <c r="O207" s="41">
        <v>0</v>
      </c>
      <c r="P207" s="206" t="e">
        <f t="shared" si="23"/>
        <v>#DIV/0!</v>
      </c>
      <c r="Q207" s="41">
        <v>0</v>
      </c>
      <c r="R207" s="41">
        <f t="shared" si="24"/>
        <v>0</v>
      </c>
    </row>
    <row r="208" spans="1:18" ht="12.75">
      <c r="A208" s="13"/>
      <c r="B208" s="13"/>
      <c r="C208" s="14"/>
      <c r="D208" s="220"/>
      <c r="E208" s="16"/>
      <c r="F208" s="276"/>
      <c r="G208" s="13">
        <v>541</v>
      </c>
      <c r="H208" s="167" t="s">
        <v>523</v>
      </c>
      <c r="I208" s="41">
        <v>500000</v>
      </c>
      <c r="J208" s="41">
        <v>500000</v>
      </c>
      <c r="K208" s="41">
        <v>0</v>
      </c>
      <c r="L208" s="206">
        <f t="shared" si="21"/>
        <v>0</v>
      </c>
      <c r="M208" s="206">
        <f t="shared" si="16"/>
        <v>0</v>
      </c>
      <c r="N208" s="206">
        <f t="shared" si="18"/>
        <v>0</v>
      </c>
      <c r="O208" s="41">
        <v>0</v>
      </c>
      <c r="P208" s="206">
        <v>0</v>
      </c>
      <c r="Q208" s="41">
        <v>0</v>
      </c>
      <c r="R208" s="41">
        <f t="shared" si="24"/>
        <v>0</v>
      </c>
    </row>
    <row r="209" spans="1:18" ht="12.75" hidden="1">
      <c r="A209" s="13"/>
      <c r="B209" s="13"/>
      <c r="C209" s="14">
        <v>130</v>
      </c>
      <c r="D209" s="220"/>
      <c r="E209" s="16"/>
      <c r="F209" s="276"/>
      <c r="G209" s="13"/>
      <c r="H209" s="166"/>
      <c r="I209" s="41"/>
      <c r="J209" s="41"/>
      <c r="K209" s="41"/>
      <c r="L209" s="41" t="e">
        <f>L212</f>
        <v>#DIV/0!</v>
      </c>
      <c r="M209" s="206" t="e">
        <f t="shared" si="16"/>
        <v>#DIV/0!</v>
      </c>
      <c r="N209" s="206" t="e">
        <f t="shared" si="18"/>
        <v>#DIV/0!</v>
      </c>
      <c r="O209" s="41"/>
      <c r="P209" s="206" t="e">
        <f t="shared" si="23"/>
        <v>#DIV/0!</v>
      </c>
      <c r="Q209" s="41">
        <f>Q212</f>
        <v>0</v>
      </c>
      <c r="R209" s="41">
        <f t="shared" si="24"/>
        <v>0</v>
      </c>
    </row>
    <row r="210" spans="1:18" ht="12.75" hidden="1">
      <c r="A210" s="13"/>
      <c r="B210" s="13"/>
      <c r="C210" s="14"/>
      <c r="D210" s="160"/>
      <c r="E210" s="160"/>
      <c r="F210" s="318"/>
      <c r="G210" s="14"/>
      <c r="H210" s="15"/>
      <c r="I210" s="41">
        <f>I580</f>
        <v>0</v>
      </c>
      <c r="J210" s="41">
        <f>J580</f>
        <v>0</v>
      </c>
      <c r="K210" s="41">
        <f>K580</f>
        <v>0</v>
      </c>
      <c r="L210" s="206" t="e">
        <f t="shared" si="21"/>
        <v>#DIV/0!</v>
      </c>
      <c r="M210" s="206" t="e">
        <f t="shared" si="16"/>
        <v>#DIV/0!</v>
      </c>
      <c r="N210" s="206" t="e">
        <f t="shared" si="18"/>
        <v>#DIV/0!</v>
      </c>
      <c r="O210" s="41">
        <f>O580</f>
        <v>0</v>
      </c>
      <c r="P210" s="206" t="e">
        <f t="shared" si="23"/>
        <v>#DIV/0!</v>
      </c>
      <c r="Q210" s="41">
        <f>Q580</f>
        <v>0</v>
      </c>
      <c r="R210" s="41">
        <f t="shared" si="24"/>
        <v>0</v>
      </c>
    </row>
    <row r="211" spans="1:18" ht="12.75" hidden="1">
      <c r="A211" s="13"/>
      <c r="B211" s="13"/>
      <c r="C211" s="14"/>
      <c r="D211" s="160"/>
      <c r="E211" s="160"/>
      <c r="F211" s="318"/>
      <c r="G211" s="14"/>
      <c r="H211" s="15"/>
      <c r="I211" s="41">
        <f>I212</f>
        <v>0</v>
      </c>
      <c r="J211" s="41">
        <f>J212</f>
        <v>0</v>
      </c>
      <c r="K211" s="41">
        <f>K212</f>
        <v>0</v>
      </c>
      <c r="L211" s="206" t="e">
        <f t="shared" si="21"/>
        <v>#DIV/0!</v>
      </c>
      <c r="M211" s="206" t="e">
        <f t="shared" si="16"/>
        <v>#DIV/0!</v>
      </c>
      <c r="N211" s="206" t="e">
        <f t="shared" si="18"/>
        <v>#DIV/0!</v>
      </c>
      <c r="O211" s="41">
        <f>O212</f>
        <v>0</v>
      </c>
      <c r="P211" s="206" t="e">
        <f t="shared" si="23"/>
        <v>#DIV/0!</v>
      </c>
      <c r="Q211" s="41">
        <f>Q212</f>
        <v>0</v>
      </c>
      <c r="R211" s="41">
        <f t="shared" si="24"/>
        <v>0</v>
      </c>
    </row>
    <row r="212" spans="1:18" ht="12.75" hidden="1">
      <c r="A212" s="13"/>
      <c r="B212" s="13"/>
      <c r="C212" s="160" t="s">
        <v>75</v>
      </c>
      <c r="D212" s="220"/>
      <c r="E212" s="16"/>
      <c r="F212" s="276"/>
      <c r="G212" s="13">
        <v>481</v>
      </c>
      <c r="H212" s="166" t="s">
        <v>228</v>
      </c>
      <c r="I212" s="41"/>
      <c r="J212" s="41"/>
      <c r="K212" s="41"/>
      <c r="L212" s="206" t="e">
        <f t="shared" si="21"/>
        <v>#DIV/0!</v>
      </c>
      <c r="M212" s="206" t="e">
        <f aca="true" t="shared" si="25" ref="M212:M226">(K212/J212)*100</f>
        <v>#DIV/0!</v>
      </c>
      <c r="N212" s="206" t="e">
        <f t="shared" si="18"/>
        <v>#DIV/0!</v>
      </c>
      <c r="O212" s="41"/>
      <c r="P212" s="206" t="e">
        <f t="shared" si="23"/>
        <v>#DIV/0!</v>
      </c>
      <c r="Q212" s="41">
        <v>0</v>
      </c>
      <c r="R212" s="41">
        <f t="shared" si="24"/>
        <v>0</v>
      </c>
    </row>
    <row r="213" spans="1:18" ht="12.75" hidden="1">
      <c r="A213" s="13"/>
      <c r="B213" s="13"/>
      <c r="C213" s="14"/>
      <c r="D213" s="160"/>
      <c r="E213" s="160"/>
      <c r="F213" s="318"/>
      <c r="G213" s="14"/>
      <c r="H213" s="15"/>
      <c r="I213" s="41">
        <f>I214+I215</f>
        <v>0</v>
      </c>
      <c r="J213" s="41">
        <f>J214+J215</f>
        <v>0</v>
      </c>
      <c r="K213" s="41">
        <f>K214+K215</f>
        <v>0</v>
      </c>
      <c r="L213" s="206">
        <v>0</v>
      </c>
      <c r="M213" s="206" t="e">
        <f t="shared" si="25"/>
        <v>#DIV/0!</v>
      </c>
      <c r="N213" s="206" t="e">
        <f t="shared" si="18"/>
        <v>#DIV/0!</v>
      </c>
      <c r="O213" s="41">
        <f>O214+O215</f>
        <v>0</v>
      </c>
      <c r="P213" s="206" t="e">
        <f t="shared" si="23"/>
        <v>#DIV/0!</v>
      </c>
      <c r="Q213" s="41">
        <f>Q214+Q215</f>
        <v>0</v>
      </c>
      <c r="R213" s="41">
        <f t="shared" si="24"/>
        <v>0</v>
      </c>
    </row>
    <row r="214" spans="1:18" ht="12.75" hidden="1">
      <c r="A214" s="13"/>
      <c r="B214" s="13"/>
      <c r="C214" s="14"/>
      <c r="D214" s="220"/>
      <c r="E214" s="16"/>
      <c r="F214" s="276"/>
      <c r="G214" s="13"/>
      <c r="H214" s="166"/>
      <c r="I214" s="41"/>
      <c r="J214" s="41"/>
      <c r="K214" s="41"/>
      <c r="L214" s="206"/>
      <c r="M214" s="206" t="e">
        <f t="shared" si="25"/>
        <v>#DIV/0!</v>
      </c>
      <c r="N214" s="206" t="e">
        <f t="shared" si="18"/>
        <v>#DIV/0!</v>
      </c>
      <c r="O214" s="41"/>
      <c r="P214" s="206" t="e">
        <f t="shared" si="23"/>
        <v>#DIV/0!</v>
      </c>
      <c r="Q214" s="41"/>
      <c r="R214" s="41">
        <f t="shared" si="24"/>
        <v>0</v>
      </c>
    </row>
    <row r="215" spans="1:18" ht="12.75" hidden="1">
      <c r="A215" s="13"/>
      <c r="B215" s="13"/>
      <c r="C215" s="14"/>
      <c r="D215" s="220"/>
      <c r="E215" s="16"/>
      <c r="F215" s="276"/>
      <c r="G215" s="13"/>
      <c r="H215" s="166"/>
      <c r="I215" s="41"/>
      <c r="J215" s="41"/>
      <c r="K215" s="41"/>
      <c r="L215" s="206"/>
      <c r="M215" s="206" t="e">
        <f t="shared" si="25"/>
        <v>#DIV/0!</v>
      </c>
      <c r="N215" s="206" t="e">
        <f t="shared" si="18"/>
        <v>#DIV/0!</v>
      </c>
      <c r="O215" s="41"/>
      <c r="P215" s="206" t="e">
        <f t="shared" si="23"/>
        <v>#DIV/0!</v>
      </c>
      <c r="Q215" s="41"/>
      <c r="R215" s="41">
        <f t="shared" si="24"/>
        <v>0</v>
      </c>
    </row>
    <row r="216" spans="1:18" ht="12.75" hidden="1">
      <c r="A216" s="13"/>
      <c r="B216" s="13"/>
      <c r="C216" s="160" t="s">
        <v>75</v>
      </c>
      <c r="D216" s="220"/>
      <c r="E216" s="16"/>
      <c r="F216" s="276">
        <v>52</v>
      </c>
      <c r="G216" s="13">
        <v>481</v>
      </c>
      <c r="H216" s="167" t="s">
        <v>563</v>
      </c>
      <c r="I216" s="41"/>
      <c r="J216" s="41"/>
      <c r="K216" s="41"/>
      <c r="L216" s="206" t="e">
        <f t="shared" si="21"/>
        <v>#DIV/0!</v>
      </c>
      <c r="M216" s="206" t="e">
        <f t="shared" si="25"/>
        <v>#DIV/0!</v>
      </c>
      <c r="N216" s="206" t="e">
        <f t="shared" si="18"/>
        <v>#DIV/0!</v>
      </c>
      <c r="O216" s="41"/>
      <c r="P216" s="206" t="e">
        <f t="shared" si="23"/>
        <v>#DIV/0!</v>
      </c>
      <c r="Q216" s="41">
        <v>0</v>
      </c>
      <c r="R216" s="41">
        <f t="shared" si="24"/>
        <v>0</v>
      </c>
    </row>
    <row r="217" spans="1:18" ht="12.75" hidden="1">
      <c r="A217" s="13"/>
      <c r="B217" s="13"/>
      <c r="C217" s="160"/>
      <c r="D217" s="160"/>
      <c r="E217" s="160"/>
      <c r="F217" s="318"/>
      <c r="G217" s="14"/>
      <c r="H217" s="15"/>
      <c r="I217" s="41">
        <f>I582</f>
        <v>0</v>
      </c>
      <c r="J217" s="41">
        <f>J582</f>
        <v>0</v>
      </c>
      <c r="K217" s="41">
        <f>K582</f>
        <v>0</v>
      </c>
      <c r="L217" s="206" t="e">
        <f t="shared" si="21"/>
        <v>#DIV/0!</v>
      </c>
      <c r="M217" s="206" t="e">
        <f t="shared" si="25"/>
        <v>#DIV/0!</v>
      </c>
      <c r="N217" s="206" t="e">
        <f t="shared" si="18"/>
        <v>#DIV/0!</v>
      </c>
      <c r="O217" s="41">
        <f>O582</f>
        <v>0</v>
      </c>
      <c r="P217" s="206" t="e">
        <f t="shared" si="23"/>
        <v>#DIV/0!</v>
      </c>
      <c r="Q217" s="41">
        <f>Q582</f>
        <v>0</v>
      </c>
      <c r="R217" s="41">
        <f t="shared" si="24"/>
        <v>0</v>
      </c>
    </row>
    <row r="218" spans="1:18" ht="38.25" hidden="1">
      <c r="A218" s="13"/>
      <c r="B218" s="13"/>
      <c r="C218" s="160"/>
      <c r="D218" s="160"/>
      <c r="E218" s="160"/>
      <c r="F218" s="318"/>
      <c r="G218" s="14"/>
      <c r="H218" s="15" t="s">
        <v>623</v>
      </c>
      <c r="I218" s="41">
        <f>I219</f>
        <v>0</v>
      </c>
      <c r="J218" s="41">
        <f>J219</f>
        <v>0</v>
      </c>
      <c r="K218" s="41">
        <f>K219</f>
        <v>0</v>
      </c>
      <c r="L218" s="206" t="e">
        <f t="shared" si="21"/>
        <v>#DIV/0!</v>
      </c>
      <c r="M218" s="206" t="e">
        <f t="shared" si="25"/>
        <v>#DIV/0!</v>
      </c>
      <c r="N218" s="206" t="e">
        <f t="shared" si="18"/>
        <v>#DIV/0!</v>
      </c>
      <c r="O218" s="41">
        <f>O219</f>
        <v>0</v>
      </c>
      <c r="P218" s="206" t="e">
        <f t="shared" si="23"/>
        <v>#DIV/0!</v>
      </c>
      <c r="Q218" s="41">
        <f>Q219</f>
        <v>0</v>
      </c>
      <c r="R218" s="41">
        <f t="shared" si="24"/>
        <v>0</v>
      </c>
    </row>
    <row r="219" spans="1:18" ht="12.75" hidden="1">
      <c r="A219" s="13"/>
      <c r="B219" s="13"/>
      <c r="C219" s="14">
        <v>810</v>
      </c>
      <c r="D219" s="220"/>
      <c r="E219" s="16"/>
      <c r="F219" s="276">
        <v>53</v>
      </c>
      <c r="G219" s="13">
        <v>481</v>
      </c>
      <c r="H219" s="167" t="s">
        <v>561</v>
      </c>
      <c r="I219" s="41"/>
      <c r="J219" s="41"/>
      <c r="K219" s="41"/>
      <c r="L219" s="206" t="e">
        <f t="shared" si="21"/>
        <v>#DIV/0!</v>
      </c>
      <c r="M219" s="206" t="e">
        <f t="shared" si="25"/>
        <v>#DIV/0!</v>
      </c>
      <c r="N219" s="206" t="e">
        <f t="shared" si="18"/>
        <v>#DIV/0!</v>
      </c>
      <c r="O219" s="41"/>
      <c r="P219" s="206" t="e">
        <f t="shared" si="23"/>
        <v>#DIV/0!</v>
      </c>
      <c r="Q219" s="41">
        <v>0</v>
      </c>
      <c r="R219" s="41">
        <f t="shared" si="24"/>
        <v>0</v>
      </c>
    </row>
    <row r="220" spans="1:18" ht="12.75" hidden="1">
      <c r="A220" s="13"/>
      <c r="B220" s="13"/>
      <c r="C220" s="14"/>
      <c r="D220" s="160"/>
      <c r="E220" s="160"/>
      <c r="F220" s="318"/>
      <c r="G220" s="14"/>
      <c r="H220" s="15"/>
      <c r="I220" s="41">
        <f>I221+I222</f>
        <v>0</v>
      </c>
      <c r="J220" s="41">
        <f>J221+J222</f>
        <v>0</v>
      </c>
      <c r="K220" s="41">
        <f>K221+K222</f>
        <v>0</v>
      </c>
      <c r="L220" s="206">
        <v>0</v>
      </c>
      <c r="M220" s="206" t="e">
        <f t="shared" si="25"/>
        <v>#DIV/0!</v>
      </c>
      <c r="N220" s="206" t="e">
        <f aca="true" t="shared" si="26" ref="N220:N291">K220/I220*100</f>
        <v>#DIV/0!</v>
      </c>
      <c r="O220" s="41">
        <f>O221+O222</f>
        <v>0</v>
      </c>
      <c r="P220" s="206" t="e">
        <f t="shared" si="23"/>
        <v>#DIV/0!</v>
      </c>
      <c r="Q220" s="41">
        <f>Q221+Q222</f>
        <v>0</v>
      </c>
      <c r="R220" s="41">
        <f t="shared" si="24"/>
        <v>0</v>
      </c>
    </row>
    <row r="221" spans="1:18" ht="12.75" hidden="1">
      <c r="A221" s="13"/>
      <c r="B221" s="13"/>
      <c r="C221" s="14"/>
      <c r="D221" s="220"/>
      <c r="E221" s="16"/>
      <c r="F221" s="276"/>
      <c r="G221" s="13"/>
      <c r="H221" s="166"/>
      <c r="I221" s="41"/>
      <c r="J221" s="41"/>
      <c r="K221" s="41"/>
      <c r="L221" s="206"/>
      <c r="M221" s="206" t="e">
        <f t="shared" si="25"/>
        <v>#DIV/0!</v>
      </c>
      <c r="N221" s="206" t="e">
        <f t="shared" si="26"/>
        <v>#DIV/0!</v>
      </c>
      <c r="O221" s="41"/>
      <c r="P221" s="206" t="e">
        <f t="shared" si="23"/>
        <v>#DIV/0!</v>
      </c>
      <c r="Q221" s="41"/>
      <c r="R221" s="41">
        <f t="shared" si="24"/>
        <v>0</v>
      </c>
    </row>
    <row r="222" spans="1:18" ht="12.75" hidden="1">
      <c r="A222" s="13"/>
      <c r="B222" s="13"/>
      <c r="C222" s="14"/>
      <c r="D222" s="220"/>
      <c r="E222" s="16"/>
      <c r="F222" s="276"/>
      <c r="G222" s="13"/>
      <c r="H222" s="166"/>
      <c r="I222" s="41"/>
      <c r="J222" s="41"/>
      <c r="K222" s="41"/>
      <c r="L222" s="206"/>
      <c r="M222" s="206" t="e">
        <f t="shared" si="25"/>
        <v>#DIV/0!</v>
      </c>
      <c r="N222" s="206" t="e">
        <f t="shared" si="26"/>
        <v>#DIV/0!</v>
      </c>
      <c r="O222" s="41"/>
      <c r="P222" s="206" t="e">
        <f t="shared" si="23"/>
        <v>#DIV/0!</v>
      </c>
      <c r="Q222" s="41"/>
      <c r="R222" s="41">
        <f t="shared" si="24"/>
        <v>0</v>
      </c>
    </row>
    <row r="223" spans="1:18" ht="25.5">
      <c r="A223" s="13"/>
      <c r="B223" s="13"/>
      <c r="C223" s="14"/>
      <c r="D223" s="160" t="s">
        <v>664</v>
      </c>
      <c r="E223" s="160"/>
      <c r="F223" s="318"/>
      <c r="G223" s="14"/>
      <c r="H223" s="15" t="s">
        <v>843</v>
      </c>
      <c r="I223" s="41">
        <f>I225+I227+I230</f>
        <v>889330</v>
      </c>
      <c r="J223" s="41">
        <f>J225+J227+J230</f>
        <v>1368000</v>
      </c>
      <c r="K223" s="41">
        <f>K224</f>
        <v>153000</v>
      </c>
      <c r="L223" s="206">
        <f aca="true" t="shared" si="27" ref="L223:L234">(K223/I223)*100</f>
        <v>17.203962533592705</v>
      </c>
      <c r="M223" s="206">
        <f t="shared" si="25"/>
        <v>11.18421052631579</v>
      </c>
      <c r="N223" s="206">
        <f t="shared" si="26"/>
        <v>17.203962533592705</v>
      </c>
      <c r="O223" s="41">
        <f>O224</f>
        <v>64648</v>
      </c>
      <c r="P223" s="206">
        <f t="shared" si="23"/>
        <v>42.25359477124183</v>
      </c>
      <c r="Q223" s="41">
        <f>Q225+Q227+Q230+Q228</f>
        <v>0</v>
      </c>
      <c r="R223" s="41">
        <f t="shared" si="24"/>
        <v>64648</v>
      </c>
    </row>
    <row r="224" spans="1:18" ht="25.5">
      <c r="A224" s="13"/>
      <c r="B224" s="13"/>
      <c r="C224" s="14">
        <v>160</v>
      </c>
      <c r="D224" s="160"/>
      <c r="E224" s="160"/>
      <c r="F224" s="318"/>
      <c r="G224" s="14"/>
      <c r="H224" s="15" t="s">
        <v>48</v>
      </c>
      <c r="I224" s="41">
        <f>I225+I230+I228</f>
        <v>889330</v>
      </c>
      <c r="J224" s="41">
        <f>J225+J230</f>
        <v>1368000</v>
      </c>
      <c r="K224" s="41">
        <f>K225+K229+K230</f>
        <v>153000</v>
      </c>
      <c r="L224" s="206">
        <f t="shared" si="27"/>
        <v>17.203962533592705</v>
      </c>
      <c r="M224" s="206">
        <f t="shared" si="25"/>
        <v>11.18421052631579</v>
      </c>
      <c r="N224" s="206">
        <f t="shared" si="26"/>
        <v>17.203962533592705</v>
      </c>
      <c r="O224" s="41">
        <f>O225+O229+O230</f>
        <v>64648</v>
      </c>
      <c r="P224" s="206">
        <f t="shared" si="23"/>
        <v>42.25359477124183</v>
      </c>
      <c r="Q224" s="41">
        <f>Q225+Q229+Q230</f>
        <v>0</v>
      </c>
      <c r="R224" s="41">
        <f t="shared" si="24"/>
        <v>64648</v>
      </c>
    </row>
    <row r="225" spans="1:18" ht="12.75">
      <c r="A225" s="13"/>
      <c r="B225" s="13"/>
      <c r="C225" s="14"/>
      <c r="D225" s="220"/>
      <c r="E225" s="16"/>
      <c r="F225" s="20" t="s">
        <v>302</v>
      </c>
      <c r="G225" s="13">
        <v>511</v>
      </c>
      <c r="H225" s="166" t="s">
        <v>78</v>
      </c>
      <c r="I225" s="41">
        <v>841330</v>
      </c>
      <c r="J225" s="41">
        <v>1320000</v>
      </c>
      <c r="K225" s="41">
        <v>80000</v>
      </c>
      <c r="L225" s="206">
        <f t="shared" si="27"/>
        <v>9.508753996648164</v>
      </c>
      <c r="M225" s="206">
        <f t="shared" si="25"/>
        <v>6.0606060606060606</v>
      </c>
      <c r="N225" s="206">
        <f t="shared" si="26"/>
        <v>9.508753996648164</v>
      </c>
      <c r="O225" s="41">
        <v>0</v>
      </c>
      <c r="P225" s="206">
        <f t="shared" si="23"/>
        <v>0</v>
      </c>
      <c r="Q225" s="41">
        <v>0</v>
      </c>
      <c r="R225" s="41">
        <f t="shared" si="24"/>
        <v>0</v>
      </c>
    </row>
    <row r="226" spans="1:18" ht="12.75" hidden="1">
      <c r="A226" s="13"/>
      <c r="B226" s="13"/>
      <c r="C226" s="14"/>
      <c r="D226" s="220"/>
      <c r="E226" s="16"/>
      <c r="F226" s="20"/>
      <c r="G226" s="13">
        <v>512</v>
      </c>
      <c r="H226" s="166" t="s">
        <v>92</v>
      </c>
      <c r="I226" s="41">
        <v>0</v>
      </c>
      <c r="J226" s="41">
        <v>0</v>
      </c>
      <c r="K226" s="41">
        <v>0</v>
      </c>
      <c r="L226" s="206" t="e">
        <f t="shared" si="27"/>
        <v>#DIV/0!</v>
      </c>
      <c r="M226" s="206" t="e">
        <f t="shared" si="25"/>
        <v>#DIV/0!</v>
      </c>
      <c r="N226" s="206" t="e">
        <f t="shared" si="26"/>
        <v>#DIV/0!</v>
      </c>
      <c r="O226" s="41"/>
      <c r="P226" s="206" t="e">
        <f t="shared" si="23"/>
        <v>#DIV/0!</v>
      </c>
      <c r="Q226" s="41"/>
      <c r="R226" s="41">
        <f t="shared" si="24"/>
        <v>0</v>
      </c>
    </row>
    <row r="227" spans="1:18" ht="12.75" hidden="1">
      <c r="A227" s="13"/>
      <c r="B227" s="13"/>
      <c r="C227" s="14"/>
      <c r="D227" s="220"/>
      <c r="E227" s="16"/>
      <c r="F227" s="20" t="s">
        <v>1044</v>
      </c>
      <c r="G227" s="13">
        <v>515</v>
      </c>
      <c r="H227" s="166" t="s">
        <v>477</v>
      </c>
      <c r="I227" s="41">
        <v>0</v>
      </c>
      <c r="J227" s="41">
        <v>0</v>
      </c>
      <c r="K227" s="41">
        <v>0</v>
      </c>
      <c r="L227" s="206">
        <v>0</v>
      </c>
      <c r="M227" s="206"/>
      <c r="N227" s="206" t="e">
        <f t="shared" si="26"/>
        <v>#DIV/0!</v>
      </c>
      <c r="O227" s="41"/>
      <c r="P227" s="206" t="e">
        <f t="shared" si="23"/>
        <v>#DIV/0!</v>
      </c>
      <c r="Q227" s="41">
        <v>0</v>
      </c>
      <c r="R227" s="41">
        <f t="shared" si="24"/>
        <v>0</v>
      </c>
    </row>
    <row r="228" spans="1:18" ht="12.75" hidden="1">
      <c r="A228" s="13"/>
      <c r="B228" s="13"/>
      <c r="C228" s="14"/>
      <c r="D228" s="220"/>
      <c r="E228" s="16"/>
      <c r="F228" s="20"/>
      <c r="G228" s="13">
        <v>512</v>
      </c>
      <c r="H228" s="173" t="s">
        <v>92</v>
      </c>
      <c r="I228" s="41">
        <v>0</v>
      </c>
      <c r="J228" s="41"/>
      <c r="K228" s="41">
        <v>0</v>
      </c>
      <c r="L228" s="206"/>
      <c r="M228" s="206"/>
      <c r="N228" s="206" t="e">
        <f t="shared" si="26"/>
        <v>#DIV/0!</v>
      </c>
      <c r="O228" s="41"/>
      <c r="P228" s="206" t="e">
        <f t="shared" si="23"/>
        <v>#DIV/0!</v>
      </c>
      <c r="Q228" s="41">
        <v>0</v>
      </c>
      <c r="R228" s="41">
        <f t="shared" si="24"/>
        <v>0</v>
      </c>
    </row>
    <row r="229" spans="1:18" ht="12.75">
      <c r="A229" s="13"/>
      <c r="B229" s="13"/>
      <c r="C229" s="14"/>
      <c r="D229" s="220"/>
      <c r="E229" s="16"/>
      <c r="F229" s="20" t="s">
        <v>1213</v>
      </c>
      <c r="G229" s="13">
        <v>512</v>
      </c>
      <c r="H229" s="166" t="s">
        <v>92</v>
      </c>
      <c r="I229" s="41"/>
      <c r="J229" s="41"/>
      <c r="K229" s="41">
        <v>25000</v>
      </c>
      <c r="L229" s="206"/>
      <c r="M229" s="206"/>
      <c r="N229" s="206"/>
      <c r="O229" s="41">
        <v>24648</v>
      </c>
      <c r="P229" s="206">
        <f t="shared" si="23"/>
        <v>98.592</v>
      </c>
      <c r="Q229" s="41"/>
      <c r="R229" s="41">
        <f t="shared" si="24"/>
        <v>24648</v>
      </c>
    </row>
    <row r="230" spans="1:18" ht="12.75">
      <c r="A230" s="13"/>
      <c r="B230" s="13"/>
      <c r="C230" s="14"/>
      <c r="D230" s="220"/>
      <c r="E230" s="16"/>
      <c r="F230" s="20" t="s">
        <v>303</v>
      </c>
      <c r="G230" s="13">
        <v>515</v>
      </c>
      <c r="H230" s="166" t="s">
        <v>477</v>
      </c>
      <c r="I230" s="41">
        <v>48000</v>
      </c>
      <c r="J230" s="41">
        <v>48000</v>
      </c>
      <c r="K230" s="41">
        <v>48000</v>
      </c>
      <c r="L230" s="206"/>
      <c r="M230" s="206"/>
      <c r="N230" s="206">
        <f t="shared" si="26"/>
        <v>100</v>
      </c>
      <c r="O230" s="41">
        <v>40000</v>
      </c>
      <c r="P230" s="206">
        <f t="shared" si="23"/>
        <v>83.33333333333334</v>
      </c>
      <c r="Q230" s="41">
        <v>0</v>
      </c>
      <c r="R230" s="41">
        <f t="shared" si="24"/>
        <v>40000</v>
      </c>
    </row>
    <row r="231" spans="1:18" ht="25.5">
      <c r="A231" s="13"/>
      <c r="B231" s="13"/>
      <c r="C231" s="14"/>
      <c r="D231" s="160" t="s">
        <v>605</v>
      </c>
      <c r="E231" s="160"/>
      <c r="F231" s="318"/>
      <c r="G231" s="14"/>
      <c r="H231" s="15" t="s">
        <v>892</v>
      </c>
      <c r="I231" s="41">
        <f>I232</f>
        <v>6804000</v>
      </c>
      <c r="J231" s="41">
        <f>J232</f>
        <v>7000000</v>
      </c>
      <c r="K231" s="41">
        <f>K232</f>
        <v>6750000</v>
      </c>
      <c r="L231" s="206">
        <f t="shared" si="27"/>
        <v>99.20634920634922</v>
      </c>
      <c r="M231" s="206">
        <f aca="true" t="shared" si="28" ref="M231:M254">(K231/J231)*100</f>
        <v>96.42857142857143</v>
      </c>
      <c r="N231" s="206">
        <f t="shared" si="26"/>
        <v>99.20634920634922</v>
      </c>
      <c r="O231" s="41">
        <f>O232</f>
        <v>3342866.92</v>
      </c>
      <c r="P231" s="206">
        <f t="shared" si="23"/>
        <v>49.52395437037037</v>
      </c>
      <c r="Q231" s="41">
        <f>Q232</f>
        <v>0</v>
      </c>
      <c r="R231" s="41">
        <f t="shared" si="24"/>
        <v>3342866.92</v>
      </c>
    </row>
    <row r="232" spans="1:18" ht="12.75">
      <c r="A232" s="13"/>
      <c r="B232" s="13"/>
      <c r="C232" s="14">
        <v>170</v>
      </c>
      <c r="D232" s="220"/>
      <c r="E232" s="16"/>
      <c r="F232" s="276"/>
      <c r="G232" s="13"/>
      <c r="H232" s="15" t="s">
        <v>606</v>
      </c>
      <c r="I232" s="41">
        <f>I233+I234</f>
        <v>6804000</v>
      </c>
      <c r="J232" s="41">
        <f>J233+J234</f>
        <v>7000000</v>
      </c>
      <c r="K232" s="41">
        <f>K233+K234</f>
        <v>6750000</v>
      </c>
      <c r="L232" s="206">
        <f t="shared" si="27"/>
        <v>99.20634920634922</v>
      </c>
      <c r="M232" s="206">
        <f t="shared" si="28"/>
        <v>96.42857142857143</v>
      </c>
      <c r="N232" s="206">
        <f t="shared" si="26"/>
        <v>99.20634920634922</v>
      </c>
      <c r="O232" s="41">
        <f>O233+O234</f>
        <v>3342866.92</v>
      </c>
      <c r="P232" s="206">
        <f t="shared" si="23"/>
        <v>49.52395437037037</v>
      </c>
      <c r="Q232" s="41">
        <f>Q233+Q234</f>
        <v>0</v>
      </c>
      <c r="R232" s="41">
        <f t="shared" si="24"/>
        <v>3342866.92</v>
      </c>
    </row>
    <row r="233" spans="1:18" ht="12.75">
      <c r="A233" s="13"/>
      <c r="B233" s="13"/>
      <c r="C233" s="14"/>
      <c r="D233" s="220"/>
      <c r="E233" s="16"/>
      <c r="F233" s="20" t="s">
        <v>306</v>
      </c>
      <c r="G233" s="13">
        <v>441</v>
      </c>
      <c r="H233" s="174" t="s">
        <v>172</v>
      </c>
      <c r="I233" s="41">
        <v>904000</v>
      </c>
      <c r="J233" s="41">
        <v>1000000</v>
      </c>
      <c r="K233" s="41">
        <v>400000</v>
      </c>
      <c r="L233" s="206">
        <f t="shared" si="27"/>
        <v>44.24778761061947</v>
      </c>
      <c r="M233" s="206">
        <f t="shared" si="28"/>
        <v>40</v>
      </c>
      <c r="N233" s="206">
        <f t="shared" si="26"/>
        <v>44.24778761061947</v>
      </c>
      <c r="O233" s="41">
        <v>184513.85</v>
      </c>
      <c r="P233" s="206">
        <f t="shared" si="23"/>
        <v>46.1284625</v>
      </c>
      <c r="Q233" s="41">
        <v>0</v>
      </c>
      <c r="R233" s="41">
        <f t="shared" si="24"/>
        <v>184513.85</v>
      </c>
    </row>
    <row r="234" spans="1:18" ht="13.5" customHeight="1">
      <c r="A234" s="13"/>
      <c r="B234" s="13"/>
      <c r="C234" s="14"/>
      <c r="D234" s="220"/>
      <c r="E234" s="16"/>
      <c r="F234" s="20" t="s">
        <v>307</v>
      </c>
      <c r="G234" s="13">
        <v>611</v>
      </c>
      <c r="H234" s="166" t="s">
        <v>265</v>
      </c>
      <c r="I234" s="41">
        <v>5900000</v>
      </c>
      <c r="J234" s="41">
        <v>6000000</v>
      </c>
      <c r="K234" s="41">
        <v>6350000</v>
      </c>
      <c r="L234" s="206">
        <f t="shared" si="27"/>
        <v>107.62711864406779</v>
      </c>
      <c r="M234" s="206">
        <f t="shared" si="28"/>
        <v>105.83333333333333</v>
      </c>
      <c r="N234" s="206">
        <f t="shared" si="26"/>
        <v>107.62711864406779</v>
      </c>
      <c r="O234" s="41">
        <v>3158353.07</v>
      </c>
      <c r="P234" s="206">
        <f t="shared" si="23"/>
        <v>49.73784362204724</v>
      </c>
      <c r="Q234" s="41">
        <v>0</v>
      </c>
      <c r="R234" s="41">
        <f t="shared" si="24"/>
        <v>3158353.07</v>
      </c>
    </row>
    <row r="235" spans="1:18" ht="12.75" hidden="1">
      <c r="A235" s="13"/>
      <c r="B235" s="13"/>
      <c r="C235" s="14"/>
      <c r="D235" s="160"/>
      <c r="E235" s="160"/>
      <c r="F235" s="318"/>
      <c r="G235" s="14"/>
      <c r="H235" s="15"/>
      <c r="I235" s="41">
        <f aca="true" t="shared" si="29" ref="I235:Q235">I236</f>
        <v>0</v>
      </c>
      <c r="J235" s="41">
        <f t="shared" si="29"/>
        <v>0</v>
      </c>
      <c r="K235" s="41">
        <f t="shared" si="29"/>
        <v>0</v>
      </c>
      <c r="L235" s="41" t="e">
        <f t="shared" si="29"/>
        <v>#DIV/0!</v>
      </c>
      <c r="M235" s="206" t="e">
        <f t="shared" si="28"/>
        <v>#DIV/0!</v>
      </c>
      <c r="N235" s="206" t="e">
        <f t="shared" si="26"/>
        <v>#DIV/0!</v>
      </c>
      <c r="O235" s="41">
        <f t="shared" si="29"/>
        <v>0</v>
      </c>
      <c r="P235" s="206" t="e">
        <f t="shared" si="23"/>
        <v>#DIV/0!</v>
      </c>
      <c r="Q235" s="41">
        <f t="shared" si="29"/>
        <v>0</v>
      </c>
      <c r="R235" s="41">
        <f t="shared" si="24"/>
        <v>0</v>
      </c>
    </row>
    <row r="236" spans="1:18" ht="25.5" hidden="1">
      <c r="A236" s="13"/>
      <c r="B236" s="13"/>
      <c r="C236" s="14">
        <v>660</v>
      </c>
      <c r="D236" s="220"/>
      <c r="E236" s="16"/>
      <c r="F236" s="276">
        <v>57</v>
      </c>
      <c r="G236" s="13">
        <v>424</v>
      </c>
      <c r="H236" s="166" t="s">
        <v>524</v>
      </c>
      <c r="I236" s="41"/>
      <c r="J236" s="41"/>
      <c r="K236" s="41"/>
      <c r="L236" s="206" t="e">
        <f>(K236/I236)*100</f>
        <v>#DIV/0!</v>
      </c>
      <c r="M236" s="206" t="e">
        <f t="shared" si="28"/>
        <v>#DIV/0!</v>
      </c>
      <c r="N236" s="206" t="e">
        <f t="shared" si="26"/>
        <v>#DIV/0!</v>
      </c>
      <c r="O236" s="41"/>
      <c r="P236" s="206" t="e">
        <f t="shared" si="23"/>
        <v>#DIV/0!</v>
      </c>
      <c r="Q236" s="41">
        <v>0</v>
      </c>
      <c r="R236" s="41">
        <f t="shared" si="24"/>
        <v>0</v>
      </c>
    </row>
    <row r="237" spans="1:18" ht="12.75" hidden="1">
      <c r="A237" s="13"/>
      <c r="B237" s="13"/>
      <c r="C237" s="14"/>
      <c r="D237" s="160"/>
      <c r="E237" s="160"/>
      <c r="F237" s="318"/>
      <c r="G237" s="14"/>
      <c r="H237" s="15"/>
      <c r="I237" s="41">
        <f aca="true" t="shared" si="30" ref="I237:K238">I238</f>
        <v>0</v>
      </c>
      <c r="J237" s="41">
        <f t="shared" si="30"/>
        <v>0</v>
      </c>
      <c r="K237" s="41">
        <f t="shared" si="30"/>
        <v>0</v>
      </c>
      <c r="L237" s="206" t="e">
        <f>(K237/I237)*100</f>
        <v>#DIV/0!</v>
      </c>
      <c r="M237" s="206" t="e">
        <f t="shared" si="28"/>
        <v>#DIV/0!</v>
      </c>
      <c r="N237" s="206" t="e">
        <f t="shared" si="26"/>
        <v>#DIV/0!</v>
      </c>
      <c r="O237" s="41">
        <f>O238</f>
        <v>0</v>
      </c>
      <c r="P237" s="206" t="e">
        <f t="shared" si="23"/>
        <v>#DIV/0!</v>
      </c>
      <c r="Q237" s="41">
        <f>Q238</f>
        <v>0</v>
      </c>
      <c r="R237" s="41">
        <f t="shared" si="24"/>
        <v>0</v>
      </c>
    </row>
    <row r="238" spans="1:18" ht="12.75" hidden="1">
      <c r="A238" s="13"/>
      <c r="B238" s="13"/>
      <c r="C238" s="14"/>
      <c r="D238" s="220"/>
      <c r="E238" s="16"/>
      <c r="F238" s="276"/>
      <c r="G238" s="13"/>
      <c r="H238" s="168" t="s">
        <v>577</v>
      </c>
      <c r="I238" s="41">
        <f t="shared" si="30"/>
        <v>0</v>
      </c>
      <c r="J238" s="41">
        <f t="shared" si="30"/>
        <v>0</v>
      </c>
      <c r="K238" s="41">
        <f t="shared" si="30"/>
        <v>0</v>
      </c>
      <c r="L238" s="206" t="e">
        <f>(K238/I238)*100</f>
        <v>#DIV/0!</v>
      </c>
      <c r="M238" s="206" t="e">
        <f t="shared" si="28"/>
        <v>#DIV/0!</v>
      </c>
      <c r="N238" s="206" t="e">
        <f t="shared" si="26"/>
        <v>#DIV/0!</v>
      </c>
      <c r="O238" s="41">
        <f>O239</f>
        <v>0</v>
      </c>
      <c r="P238" s="206" t="e">
        <f t="shared" si="23"/>
        <v>#DIV/0!</v>
      </c>
      <c r="Q238" s="41">
        <v>0</v>
      </c>
      <c r="R238" s="41">
        <f t="shared" si="24"/>
        <v>0</v>
      </c>
    </row>
    <row r="239" spans="1:18" ht="12.75" hidden="1">
      <c r="A239" s="13"/>
      <c r="B239" s="13"/>
      <c r="C239" s="14">
        <v>820</v>
      </c>
      <c r="D239" s="220"/>
      <c r="E239" s="16"/>
      <c r="F239" s="276" t="s">
        <v>304</v>
      </c>
      <c r="G239" s="13">
        <v>424</v>
      </c>
      <c r="H239" s="167" t="s">
        <v>68</v>
      </c>
      <c r="I239" s="41"/>
      <c r="J239" s="41"/>
      <c r="K239" s="41"/>
      <c r="L239" s="206" t="e">
        <f>(K239/I239)*100</f>
        <v>#DIV/0!</v>
      </c>
      <c r="M239" s="206" t="e">
        <f t="shared" si="28"/>
        <v>#DIV/0!</v>
      </c>
      <c r="N239" s="206" t="e">
        <f t="shared" si="26"/>
        <v>#DIV/0!</v>
      </c>
      <c r="O239" s="41"/>
      <c r="P239" s="206" t="e">
        <f t="shared" si="23"/>
        <v>#DIV/0!</v>
      </c>
      <c r="Q239" s="41">
        <v>0</v>
      </c>
      <c r="R239" s="41">
        <f t="shared" si="24"/>
        <v>0</v>
      </c>
    </row>
    <row r="240" spans="1:18" ht="27.75" customHeight="1" hidden="1">
      <c r="A240" s="13"/>
      <c r="B240" s="13"/>
      <c r="C240" s="14"/>
      <c r="D240" s="160"/>
      <c r="E240" s="16"/>
      <c r="F240" s="276"/>
      <c r="G240" s="13"/>
      <c r="H240" s="15"/>
      <c r="I240" s="41">
        <f aca="true" t="shared" si="31" ref="I240:K241">I241</f>
        <v>0</v>
      </c>
      <c r="J240" s="41">
        <f t="shared" si="31"/>
        <v>0</v>
      </c>
      <c r="K240" s="41">
        <f t="shared" si="31"/>
        <v>0</v>
      </c>
      <c r="L240" s="206">
        <v>0</v>
      </c>
      <c r="M240" s="206" t="e">
        <f t="shared" si="28"/>
        <v>#DIV/0!</v>
      </c>
      <c r="N240" s="206" t="e">
        <f t="shared" si="26"/>
        <v>#DIV/0!</v>
      </c>
      <c r="O240" s="41">
        <f>O241</f>
        <v>0</v>
      </c>
      <c r="P240" s="206" t="e">
        <f t="shared" si="23"/>
        <v>#DIV/0!</v>
      </c>
      <c r="Q240" s="41"/>
      <c r="R240" s="41">
        <f t="shared" si="24"/>
        <v>0</v>
      </c>
    </row>
    <row r="241" spans="1:18" ht="12.75" hidden="1">
      <c r="A241" s="13"/>
      <c r="B241" s="13"/>
      <c r="C241" s="14"/>
      <c r="D241" s="160"/>
      <c r="E241" s="16"/>
      <c r="F241" s="276"/>
      <c r="G241" s="13"/>
      <c r="H241" s="168" t="s">
        <v>771</v>
      </c>
      <c r="I241" s="41">
        <f t="shared" si="31"/>
        <v>0</v>
      </c>
      <c r="J241" s="41">
        <f t="shared" si="31"/>
        <v>0</v>
      </c>
      <c r="K241" s="41">
        <f t="shared" si="31"/>
        <v>0</v>
      </c>
      <c r="L241" s="206">
        <v>0</v>
      </c>
      <c r="M241" s="206" t="e">
        <f t="shared" si="28"/>
        <v>#DIV/0!</v>
      </c>
      <c r="N241" s="206" t="e">
        <f t="shared" si="26"/>
        <v>#DIV/0!</v>
      </c>
      <c r="O241" s="41">
        <f>O242</f>
        <v>0</v>
      </c>
      <c r="P241" s="206" t="e">
        <f t="shared" si="23"/>
        <v>#DIV/0!</v>
      </c>
      <c r="Q241" s="41">
        <v>0</v>
      </c>
      <c r="R241" s="41">
        <f t="shared" si="24"/>
        <v>0</v>
      </c>
    </row>
    <row r="242" spans="1:18" ht="12.75" hidden="1">
      <c r="A242" s="13"/>
      <c r="B242" s="13"/>
      <c r="C242" s="14">
        <v>360</v>
      </c>
      <c r="D242" s="220"/>
      <c r="E242" s="16" t="s">
        <v>7</v>
      </c>
      <c r="F242" s="276" t="s">
        <v>567</v>
      </c>
      <c r="G242" s="13">
        <v>424</v>
      </c>
      <c r="H242" s="167" t="s">
        <v>68</v>
      </c>
      <c r="I242" s="41">
        <v>0</v>
      </c>
      <c r="J242" s="41">
        <v>0</v>
      </c>
      <c r="K242" s="41">
        <v>0</v>
      </c>
      <c r="L242" s="206">
        <v>0</v>
      </c>
      <c r="M242" s="206" t="e">
        <f t="shared" si="28"/>
        <v>#DIV/0!</v>
      </c>
      <c r="N242" s="206" t="e">
        <f t="shared" si="26"/>
        <v>#DIV/0!</v>
      </c>
      <c r="O242" s="41">
        <v>0</v>
      </c>
      <c r="P242" s="206" t="e">
        <f t="shared" si="23"/>
        <v>#DIV/0!</v>
      </c>
      <c r="Q242" s="41">
        <v>0</v>
      </c>
      <c r="R242" s="41">
        <f t="shared" si="24"/>
        <v>0</v>
      </c>
    </row>
    <row r="243" spans="1:18" ht="25.5" hidden="1">
      <c r="A243" s="13"/>
      <c r="B243" s="13"/>
      <c r="C243" s="14"/>
      <c r="D243" s="160" t="s">
        <v>811</v>
      </c>
      <c r="E243" s="160"/>
      <c r="F243" s="318"/>
      <c r="G243" s="14"/>
      <c r="H243" s="15" t="s">
        <v>813</v>
      </c>
      <c r="I243" s="41">
        <f>I244</f>
        <v>0</v>
      </c>
      <c r="J243" s="41">
        <f>J244</f>
        <v>0</v>
      </c>
      <c r="K243" s="41">
        <f>K244</f>
        <v>0</v>
      </c>
      <c r="L243" s="206">
        <v>0</v>
      </c>
      <c r="M243" s="206" t="e">
        <f t="shared" si="28"/>
        <v>#DIV/0!</v>
      </c>
      <c r="N243" s="206" t="e">
        <f t="shared" si="26"/>
        <v>#DIV/0!</v>
      </c>
      <c r="O243" s="41">
        <f>O244</f>
        <v>0</v>
      </c>
      <c r="P243" s="206" t="e">
        <f t="shared" si="23"/>
        <v>#DIV/0!</v>
      </c>
      <c r="Q243" s="41">
        <f>Q244</f>
        <v>0</v>
      </c>
      <c r="R243" s="41">
        <f t="shared" si="24"/>
        <v>0</v>
      </c>
    </row>
    <row r="244" spans="1:18" ht="12.75" hidden="1">
      <c r="A244" s="13"/>
      <c r="B244" s="13"/>
      <c r="C244" s="14"/>
      <c r="D244" s="220"/>
      <c r="E244" s="16"/>
      <c r="F244" s="276" t="s">
        <v>812</v>
      </c>
      <c r="G244" s="13">
        <v>511</v>
      </c>
      <c r="H244" s="173" t="s">
        <v>78</v>
      </c>
      <c r="I244" s="41"/>
      <c r="J244" s="41"/>
      <c r="K244" s="41"/>
      <c r="L244" s="206">
        <v>0</v>
      </c>
      <c r="M244" s="206" t="e">
        <f t="shared" si="28"/>
        <v>#DIV/0!</v>
      </c>
      <c r="N244" s="206" t="e">
        <f t="shared" si="26"/>
        <v>#DIV/0!</v>
      </c>
      <c r="O244" s="41"/>
      <c r="P244" s="206" t="e">
        <f t="shared" si="23"/>
        <v>#DIV/0!</v>
      </c>
      <c r="Q244" s="41">
        <v>0</v>
      </c>
      <c r="R244" s="41">
        <f t="shared" si="24"/>
        <v>0</v>
      </c>
    </row>
    <row r="245" spans="1:18" ht="25.5">
      <c r="A245" s="13"/>
      <c r="B245" s="13"/>
      <c r="C245" s="14"/>
      <c r="D245" s="160" t="s">
        <v>893</v>
      </c>
      <c r="E245" s="160"/>
      <c r="F245" s="318"/>
      <c r="G245" s="14"/>
      <c r="H245" s="15" t="s">
        <v>895</v>
      </c>
      <c r="I245" s="41">
        <f aca="true" t="shared" si="32" ref="I245:K246">I246</f>
        <v>565452</v>
      </c>
      <c r="J245" s="41">
        <f t="shared" si="32"/>
        <v>4500000</v>
      </c>
      <c r="K245" s="41">
        <f t="shared" si="32"/>
        <v>9600000</v>
      </c>
      <c r="L245" s="206">
        <f>(K245/I245)*100</f>
        <v>1697.756838776766</v>
      </c>
      <c r="M245" s="206">
        <f t="shared" si="28"/>
        <v>213.33333333333334</v>
      </c>
      <c r="N245" s="206">
        <f t="shared" si="26"/>
        <v>1697.756838776766</v>
      </c>
      <c r="O245" s="41">
        <f>O246</f>
        <v>0</v>
      </c>
      <c r="P245" s="206">
        <f t="shared" si="23"/>
        <v>0</v>
      </c>
      <c r="Q245" s="41">
        <f>Q246</f>
        <v>0</v>
      </c>
      <c r="R245" s="41">
        <f t="shared" si="24"/>
        <v>0</v>
      </c>
    </row>
    <row r="246" spans="1:18" ht="12.75">
      <c r="A246" s="13"/>
      <c r="B246" s="13"/>
      <c r="C246" s="14">
        <v>160</v>
      </c>
      <c r="D246" s="160"/>
      <c r="E246" s="160"/>
      <c r="F246" s="318"/>
      <c r="G246" s="14"/>
      <c r="H246" s="15" t="s">
        <v>917</v>
      </c>
      <c r="I246" s="41">
        <f t="shared" si="32"/>
        <v>565452</v>
      </c>
      <c r="J246" s="41">
        <f t="shared" si="32"/>
        <v>4500000</v>
      </c>
      <c r="K246" s="41">
        <f t="shared" si="32"/>
        <v>9600000</v>
      </c>
      <c r="L246" s="206">
        <f>(K246/I246)*100</f>
        <v>1697.756838776766</v>
      </c>
      <c r="M246" s="206">
        <f t="shared" si="28"/>
        <v>213.33333333333334</v>
      </c>
      <c r="N246" s="206">
        <f t="shared" si="26"/>
        <v>1697.756838776766</v>
      </c>
      <c r="O246" s="41">
        <f>O247</f>
        <v>0</v>
      </c>
      <c r="P246" s="206">
        <f t="shared" si="23"/>
        <v>0</v>
      </c>
      <c r="Q246" s="41">
        <f>Q247</f>
        <v>0</v>
      </c>
      <c r="R246" s="41">
        <f t="shared" si="24"/>
        <v>0</v>
      </c>
    </row>
    <row r="247" spans="1:18" ht="12.75">
      <c r="A247" s="13"/>
      <c r="B247" s="13"/>
      <c r="C247" s="14"/>
      <c r="D247" s="220"/>
      <c r="E247" s="16"/>
      <c r="F247" s="20" t="s">
        <v>304</v>
      </c>
      <c r="G247" s="13">
        <v>499</v>
      </c>
      <c r="H247" s="166" t="s">
        <v>169</v>
      </c>
      <c r="I247" s="41">
        <v>565452</v>
      </c>
      <c r="J247" s="41">
        <v>4500000</v>
      </c>
      <c r="K247" s="296">
        <v>9600000</v>
      </c>
      <c r="L247" s="206">
        <f>(K247/I247)*100</f>
        <v>1697.756838776766</v>
      </c>
      <c r="M247" s="206">
        <f t="shared" si="28"/>
        <v>213.33333333333334</v>
      </c>
      <c r="N247" s="206">
        <f t="shared" si="26"/>
        <v>1697.756838776766</v>
      </c>
      <c r="O247" s="296">
        <v>0</v>
      </c>
      <c r="P247" s="206">
        <f t="shared" si="23"/>
        <v>0</v>
      </c>
      <c r="Q247" s="41">
        <v>0</v>
      </c>
      <c r="R247" s="41">
        <f t="shared" si="24"/>
        <v>0</v>
      </c>
    </row>
    <row r="248" spans="1:18" ht="25.5">
      <c r="A248" s="13"/>
      <c r="B248" s="13"/>
      <c r="C248" s="14"/>
      <c r="D248" s="160" t="s">
        <v>894</v>
      </c>
      <c r="E248" s="160"/>
      <c r="F248" s="318"/>
      <c r="G248" s="14"/>
      <c r="H248" s="15" t="s">
        <v>896</v>
      </c>
      <c r="I248" s="41">
        <f aca="true" t="shared" si="33" ref="I248:K249">I249</f>
        <v>300000</v>
      </c>
      <c r="J248" s="41">
        <f t="shared" si="33"/>
        <v>300000</v>
      </c>
      <c r="K248" s="41">
        <f t="shared" si="33"/>
        <v>200000</v>
      </c>
      <c r="L248" s="206">
        <f aca="true" t="shared" si="34" ref="L248:L254">(K248/I248)*100</f>
        <v>66.66666666666666</v>
      </c>
      <c r="M248" s="206">
        <f t="shared" si="28"/>
        <v>66.66666666666666</v>
      </c>
      <c r="N248" s="206">
        <f t="shared" si="26"/>
        <v>66.66666666666666</v>
      </c>
      <c r="O248" s="41">
        <f>O249</f>
        <v>0</v>
      </c>
      <c r="P248" s="206">
        <f t="shared" si="23"/>
        <v>0</v>
      </c>
      <c r="Q248" s="41">
        <f>Q249</f>
        <v>0</v>
      </c>
      <c r="R248" s="41">
        <f t="shared" si="24"/>
        <v>0</v>
      </c>
    </row>
    <row r="249" spans="1:18" ht="12.75">
      <c r="A249" s="13"/>
      <c r="B249" s="13"/>
      <c r="C249" s="14">
        <v>160</v>
      </c>
      <c r="D249" s="160"/>
      <c r="E249" s="160"/>
      <c r="F249" s="318"/>
      <c r="G249" s="14"/>
      <c r="H249" s="15" t="s">
        <v>917</v>
      </c>
      <c r="I249" s="41">
        <f t="shared" si="33"/>
        <v>300000</v>
      </c>
      <c r="J249" s="41">
        <f t="shared" si="33"/>
        <v>300000</v>
      </c>
      <c r="K249" s="41">
        <f t="shared" si="33"/>
        <v>200000</v>
      </c>
      <c r="L249" s="206">
        <f t="shared" si="34"/>
        <v>66.66666666666666</v>
      </c>
      <c r="M249" s="206">
        <f t="shared" si="28"/>
        <v>66.66666666666666</v>
      </c>
      <c r="N249" s="206">
        <f t="shared" si="26"/>
        <v>66.66666666666666</v>
      </c>
      <c r="O249" s="41">
        <f>O250</f>
        <v>0</v>
      </c>
      <c r="P249" s="206">
        <f t="shared" si="23"/>
        <v>0</v>
      </c>
      <c r="Q249" s="41">
        <f>Q250</f>
        <v>0</v>
      </c>
      <c r="R249" s="41">
        <f t="shared" si="24"/>
        <v>0</v>
      </c>
    </row>
    <row r="250" spans="1:18" ht="12.75">
      <c r="A250" s="13"/>
      <c r="B250" s="13"/>
      <c r="C250" s="14"/>
      <c r="D250" s="220"/>
      <c r="E250" s="16"/>
      <c r="F250" s="20" t="s">
        <v>305</v>
      </c>
      <c r="G250" s="13">
        <v>499</v>
      </c>
      <c r="H250" s="166" t="s">
        <v>169</v>
      </c>
      <c r="I250" s="41">
        <v>300000</v>
      </c>
      <c r="J250" s="41">
        <v>300000</v>
      </c>
      <c r="K250" s="296">
        <v>200000</v>
      </c>
      <c r="L250" s="206">
        <f t="shared" si="34"/>
        <v>66.66666666666666</v>
      </c>
      <c r="M250" s="206">
        <f t="shared" si="28"/>
        <v>66.66666666666666</v>
      </c>
      <c r="N250" s="206">
        <f t="shared" si="26"/>
        <v>66.66666666666666</v>
      </c>
      <c r="O250" s="296">
        <v>0</v>
      </c>
      <c r="P250" s="206">
        <f t="shared" si="23"/>
        <v>0</v>
      </c>
      <c r="Q250" s="41">
        <v>0</v>
      </c>
      <c r="R250" s="41">
        <f t="shared" si="24"/>
        <v>0</v>
      </c>
    </row>
    <row r="251" spans="1:18" ht="25.5" hidden="1">
      <c r="A251" s="13"/>
      <c r="B251" s="13"/>
      <c r="C251" s="14"/>
      <c r="D251" s="160" t="s">
        <v>979</v>
      </c>
      <c r="E251" s="160"/>
      <c r="F251" s="318"/>
      <c r="G251" s="14"/>
      <c r="H251" s="15" t="s">
        <v>1082</v>
      </c>
      <c r="I251" s="102">
        <f>I253+I254</f>
        <v>300000</v>
      </c>
      <c r="J251" s="102">
        <f>J253+J254</f>
        <v>300000</v>
      </c>
      <c r="K251" s="102">
        <f>K253+K254</f>
        <v>0</v>
      </c>
      <c r="L251" s="206">
        <f t="shared" si="34"/>
        <v>0</v>
      </c>
      <c r="M251" s="206">
        <f t="shared" si="28"/>
        <v>0</v>
      </c>
      <c r="N251" s="206">
        <f t="shared" si="26"/>
        <v>0</v>
      </c>
      <c r="O251" s="102">
        <f>O253+O254</f>
        <v>0</v>
      </c>
      <c r="P251" s="206" t="e">
        <f t="shared" si="23"/>
        <v>#DIV/0!</v>
      </c>
      <c r="Q251" s="102">
        <f>Q253+Q254</f>
        <v>0</v>
      </c>
      <c r="R251" s="41">
        <f t="shared" si="24"/>
        <v>0</v>
      </c>
    </row>
    <row r="252" spans="1:18" ht="12.75" hidden="1">
      <c r="A252" s="13"/>
      <c r="B252" s="13"/>
      <c r="C252" s="14">
        <v>130</v>
      </c>
      <c r="D252" s="160"/>
      <c r="E252" s="160"/>
      <c r="F252" s="318"/>
      <c r="G252" s="14"/>
      <c r="H252" s="15" t="s">
        <v>917</v>
      </c>
      <c r="I252" s="41">
        <f>I251</f>
        <v>300000</v>
      </c>
      <c r="J252" s="41">
        <f>J251</f>
        <v>300000</v>
      </c>
      <c r="K252" s="41">
        <f>K251</f>
        <v>0</v>
      </c>
      <c r="L252" s="206">
        <f t="shared" si="34"/>
        <v>0</v>
      </c>
      <c r="M252" s="206">
        <f t="shared" si="28"/>
        <v>0</v>
      </c>
      <c r="N252" s="206">
        <f t="shared" si="26"/>
        <v>0</v>
      </c>
      <c r="O252" s="41">
        <f>O251</f>
        <v>0</v>
      </c>
      <c r="P252" s="206" t="e">
        <f t="shared" si="23"/>
        <v>#DIV/0!</v>
      </c>
      <c r="Q252" s="41">
        <f>Q251</f>
        <v>0</v>
      </c>
      <c r="R252" s="41">
        <f t="shared" si="24"/>
        <v>0</v>
      </c>
    </row>
    <row r="253" spans="1:18" ht="12.75" hidden="1">
      <c r="A253" s="13"/>
      <c r="B253" s="13"/>
      <c r="C253" s="14"/>
      <c r="D253" s="220"/>
      <c r="E253" s="16"/>
      <c r="F253" s="276" t="s">
        <v>299</v>
      </c>
      <c r="G253" s="13">
        <v>423</v>
      </c>
      <c r="H253" s="166" t="s">
        <v>42</v>
      </c>
      <c r="I253" s="41">
        <v>250000</v>
      </c>
      <c r="J253" s="41">
        <v>250000</v>
      </c>
      <c r="K253" s="41"/>
      <c r="L253" s="206">
        <f t="shared" si="34"/>
        <v>0</v>
      </c>
      <c r="M253" s="206">
        <f t="shared" si="28"/>
        <v>0</v>
      </c>
      <c r="N253" s="206">
        <f t="shared" si="26"/>
        <v>0</v>
      </c>
      <c r="O253" s="41"/>
      <c r="P253" s="206" t="e">
        <f t="shared" si="23"/>
        <v>#DIV/0!</v>
      </c>
      <c r="Q253" s="41"/>
      <c r="R253" s="41">
        <f t="shared" si="24"/>
        <v>0</v>
      </c>
    </row>
    <row r="254" spans="1:18" ht="12.75" hidden="1">
      <c r="A254" s="13"/>
      <c r="B254" s="13"/>
      <c r="C254" s="14"/>
      <c r="D254" s="220"/>
      <c r="E254" s="16"/>
      <c r="F254" s="276" t="s">
        <v>300</v>
      </c>
      <c r="G254" s="13">
        <v>512</v>
      </c>
      <c r="H254" s="166" t="s">
        <v>1083</v>
      </c>
      <c r="I254" s="41">
        <v>50000</v>
      </c>
      <c r="J254" s="41">
        <v>50000</v>
      </c>
      <c r="K254" s="41"/>
      <c r="L254" s="206">
        <f t="shared" si="34"/>
        <v>0</v>
      </c>
      <c r="M254" s="206">
        <f t="shared" si="28"/>
        <v>0</v>
      </c>
      <c r="N254" s="206">
        <f t="shared" si="26"/>
        <v>0</v>
      </c>
      <c r="O254" s="41"/>
      <c r="P254" s="206" t="e">
        <f t="shared" si="23"/>
        <v>#DIV/0!</v>
      </c>
      <c r="Q254" s="41"/>
      <c r="R254" s="41">
        <f t="shared" si="24"/>
        <v>0</v>
      </c>
    </row>
    <row r="255" spans="1:18" ht="38.25">
      <c r="A255" s="13"/>
      <c r="B255" s="13"/>
      <c r="C255" s="14"/>
      <c r="D255" s="160" t="s">
        <v>1127</v>
      </c>
      <c r="E255" s="16"/>
      <c r="F255" s="276"/>
      <c r="G255" s="13"/>
      <c r="H255" s="15" t="s">
        <v>1136</v>
      </c>
      <c r="I255" s="312">
        <f aca="true" t="shared" si="35" ref="I255:K256">I256</f>
        <v>2082800</v>
      </c>
      <c r="J255" s="312">
        <f t="shared" si="35"/>
        <v>1986800</v>
      </c>
      <c r="K255" s="41">
        <f t="shared" si="35"/>
        <v>0</v>
      </c>
      <c r="L255" s="313"/>
      <c r="M255" s="313"/>
      <c r="N255" s="206">
        <f t="shared" si="26"/>
        <v>0</v>
      </c>
      <c r="O255" s="41">
        <f>O256</f>
        <v>0</v>
      </c>
      <c r="P255" s="206">
        <v>0</v>
      </c>
      <c r="Q255" s="312">
        <f>Q256</f>
        <v>0</v>
      </c>
      <c r="R255" s="41">
        <f t="shared" si="24"/>
        <v>0</v>
      </c>
    </row>
    <row r="256" spans="1:18" ht="12.75">
      <c r="A256" s="13"/>
      <c r="B256" s="13"/>
      <c r="C256" s="14">
        <v>130</v>
      </c>
      <c r="D256" s="220"/>
      <c r="E256" s="16"/>
      <c r="F256" s="276"/>
      <c r="G256" s="13"/>
      <c r="H256" s="15" t="s">
        <v>917</v>
      </c>
      <c r="I256" s="312">
        <f t="shared" si="35"/>
        <v>2082800</v>
      </c>
      <c r="J256" s="312">
        <f t="shared" si="35"/>
        <v>1986800</v>
      </c>
      <c r="K256" s="41">
        <f t="shared" si="35"/>
        <v>0</v>
      </c>
      <c r="L256" s="313"/>
      <c r="M256" s="313"/>
      <c r="N256" s="206">
        <f t="shared" si="26"/>
        <v>0</v>
      </c>
      <c r="O256" s="41">
        <f>O257</f>
        <v>0</v>
      </c>
      <c r="P256" s="206">
        <v>0</v>
      </c>
      <c r="Q256" s="312">
        <f>Q257</f>
        <v>0</v>
      </c>
      <c r="R256" s="41">
        <f t="shared" si="24"/>
        <v>0</v>
      </c>
    </row>
    <row r="257" spans="1:18" ht="12.75">
      <c r="A257" s="13"/>
      <c r="B257" s="13"/>
      <c r="C257" s="14"/>
      <c r="D257" s="220"/>
      <c r="E257" s="16"/>
      <c r="F257" s="20" t="s">
        <v>300</v>
      </c>
      <c r="G257" s="13">
        <v>511</v>
      </c>
      <c r="H257" s="275" t="s">
        <v>1197</v>
      </c>
      <c r="I257" s="312">
        <v>2082800</v>
      </c>
      <c r="J257" s="312">
        <v>1986800</v>
      </c>
      <c r="K257" s="296">
        <v>0</v>
      </c>
      <c r="L257" s="313"/>
      <c r="M257" s="313"/>
      <c r="N257" s="206">
        <f t="shared" si="26"/>
        <v>0</v>
      </c>
      <c r="O257" s="296">
        <v>0</v>
      </c>
      <c r="P257" s="206">
        <v>0</v>
      </c>
      <c r="Q257" s="312">
        <v>0</v>
      </c>
      <c r="R257" s="41">
        <f t="shared" si="24"/>
        <v>0</v>
      </c>
    </row>
    <row r="258" spans="1:18" ht="38.25">
      <c r="A258" s="13"/>
      <c r="B258" s="13"/>
      <c r="C258" s="14"/>
      <c r="D258" s="270" t="s">
        <v>1077</v>
      </c>
      <c r="E258" s="270"/>
      <c r="F258" s="318"/>
      <c r="G258" s="271"/>
      <c r="H258" s="272" t="s">
        <v>1078</v>
      </c>
      <c r="I258" s="41">
        <f>I260</f>
        <v>4552000</v>
      </c>
      <c r="J258" s="41">
        <f>J260</f>
        <v>4552000</v>
      </c>
      <c r="K258" s="41">
        <f>K260</f>
        <v>4552000</v>
      </c>
      <c r="L258" s="206">
        <v>0</v>
      </c>
      <c r="M258" s="206"/>
      <c r="N258" s="206">
        <f t="shared" si="26"/>
        <v>100</v>
      </c>
      <c r="O258" s="41">
        <f>O260</f>
        <v>0</v>
      </c>
      <c r="P258" s="206">
        <f t="shared" si="23"/>
        <v>0</v>
      </c>
      <c r="Q258" s="41">
        <f>Q260</f>
        <v>0</v>
      </c>
      <c r="R258" s="41">
        <f t="shared" si="24"/>
        <v>0</v>
      </c>
    </row>
    <row r="259" spans="1:18" ht="12.75">
      <c r="A259" s="13"/>
      <c r="B259" s="13"/>
      <c r="C259" s="14">
        <v>620</v>
      </c>
      <c r="D259" s="270"/>
      <c r="E259" s="270"/>
      <c r="F259" s="318"/>
      <c r="G259" s="271"/>
      <c r="H259" s="272" t="s">
        <v>116</v>
      </c>
      <c r="I259" s="41"/>
      <c r="J259" s="41"/>
      <c r="K259" s="41"/>
      <c r="L259" s="206"/>
      <c r="M259" s="206"/>
      <c r="N259" s="206"/>
      <c r="O259" s="41"/>
      <c r="P259" s="206"/>
      <c r="Q259" s="41"/>
      <c r="R259" s="41">
        <f t="shared" si="24"/>
        <v>0</v>
      </c>
    </row>
    <row r="260" spans="1:18" ht="12.75">
      <c r="A260" s="13"/>
      <c r="B260" s="13"/>
      <c r="C260" s="14"/>
      <c r="D260" s="270"/>
      <c r="E260" s="273"/>
      <c r="F260" s="20" t="s">
        <v>301</v>
      </c>
      <c r="G260" s="274">
        <v>511</v>
      </c>
      <c r="H260" s="275" t="s">
        <v>78</v>
      </c>
      <c r="I260" s="41">
        <v>4552000</v>
      </c>
      <c r="J260" s="41">
        <v>4552000</v>
      </c>
      <c r="K260" s="41">
        <v>4552000</v>
      </c>
      <c r="L260" s="206">
        <v>0</v>
      </c>
      <c r="M260" s="206"/>
      <c r="N260" s="206">
        <f t="shared" si="26"/>
        <v>100</v>
      </c>
      <c r="O260" s="41">
        <v>0</v>
      </c>
      <c r="P260" s="206">
        <f t="shared" si="23"/>
        <v>0</v>
      </c>
      <c r="Q260" s="41">
        <v>0</v>
      </c>
      <c r="R260" s="41">
        <f t="shared" si="24"/>
        <v>0</v>
      </c>
    </row>
    <row r="261" spans="1:18" ht="25.5">
      <c r="A261" s="13"/>
      <c r="B261" s="13"/>
      <c r="C261" s="14"/>
      <c r="D261" s="270" t="s">
        <v>1249</v>
      </c>
      <c r="E261" s="273"/>
      <c r="F261" s="20"/>
      <c r="G261" s="274"/>
      <c r="H261" s="272" t="s">
        <v>1248</v>
      </c>
      <c r="I261" s="41"/>
      <c r="J261" s="41"/>
      <c r="K261" s="41">
        <f>K262</f>
        <v>800000</v>
      </c>
      <c r="L261" s="206"/>
      <c r="M261" s="206"/>
      <c r="N261" s="206"/>
      <c r="O261" s="41">
        <f>O262</f>
        <v>0</v>
      </c>
      <c r="P261" s="206">
        <v>0</v>
      </c>
      <c r="Q261" s="41">
        <f>Q262</f>
        <v>0</v>
      </c>
      <c r="R261" s="41">
        <f t="shared" si="24"/>
        <v>0</v>
      </c>
    </row>
    <row r="262" spans="1:18" ht="12.75">
      <c r="A262" s="13"/>
      <c r="B262" s="13"/>
      <c r="C262" s="14">
        <v>130</v>
      </c>
      <c r="D262" s="220"/>
      <c r="E262" s="16"/>
      <c r="F262" s="276"/>
      <c r="G262" s="13"/>
      <c r="H262" s="15" t="s">
        <v>917</v>
      </c>
      <c r="I262" s="41"/>
      <c r="J262" s="41"/>
      <c r="K262" s="41">
        <f>K263+K264+K265</f>
        <v>800000</v>
      </c>
      <c r="L262" s="206"/>
      <c r="M262" s="206"/>
      <c r="N262" s="206"/>
      <c r="O262" s="41">
        <f>O263+O264+O265</f>
        <v>0</v>
      </c>
      <c r="P262" s="206">
        <v>0</v>
      </c>
      <c r="Q262" s="41">
        <f>Q263+Q264</f>
        <v>0</v>
      </c>
      <c r="R262" s="41">
        <f t="shared" si="24"/>
        <v>0</v>
      </c>
    </row>
    <row r="263" spans="1:18" ht="12.75">
      <c r="A263" s="13"/>
      <c r="B263" s="13"/>
      <c r="C263" s="14"/>
      <c r="D263" s="270"/>
      <c r="E263" s="273"/>
      <c r="F263" s="20" t="s">
        <v>1042</v>
      </c>
      <c r="G263" s="274">
        <v>511</v>
      </c>
      <c r="H263" s="275" t="s">
        <v>78</v>
      </c>
      <c r="I263" s="41"/>
      <c r="J263" s="41"/>
      <c r="K263" s="41">
        <v>0</v>
      </c>
      <c r="L263" s="206"/>
      <c r="M263" s="206"/>
      <c r="N263" s="206"/>
      <c r="O263" s="41">
        <v>0</v>
      </c>
      <c r="P263" s="206">
        <v>0</v>
      </c>
      <c r="Q263" s="41">
        <v>0</v>
      </c>
      <c r="R263" s="41">
        <f t="shared" si="24"/>
        <v>0</v>
      </c>
    </row>
    <row r="264" spans="1:18" ht="12.75">
      <c r="A264" s="13"/>
      <c r="B264" s="13"/>
      <c r="C264" s="14"/>
      <c r="D264" s="270"/>
      <c r="E264" s="273"/>
      <c r="F264" s="20" t="s">
        <v>1247</v>
      </c>
      <c r="G264" s="274">
        <v>512</v>
      </c>
      <c r="H264" s="275" t="s">
        <v>92</v>
      </c>
      <c r="I264" s="41"/>
      <c r="J264" s="41"/>
      <c r="K264" s="41">
        <v>0</v>
      </c>
      <c r="L264" s="206"/>
      <c r="M264" s="206"/>
      <c r="N264" s="206"/>
      <c r="O264" s="41">
        <v>0</v>
      </c>
      <c r="P264" s="206">
        <v>0</v>
      </c>
      <c r="Q264" s="41">
        <v>0</v>
      </c>
      <c r="R264" s="41">
        <f t="shared" si="24"/>
        <v>0</v>
      </c>
    </row>
    <row r="265" spans="1:18" ht="12.75">
      <c r="A265" s="13"/>
      <c r="B265" s="13"/>
      <c r="C265" s="14"/>
      <c r="D265" s="270"/>
      <c r="E265" s="273"/>
      <c r="F265" s="20" t="s">
        <v>1253</v>
      </c>
      <c r="G265" s="274">
        <v>515</v>
      </c>
      <c r="H265" s="173" t="s">
        <v>480</v>
      </c>
      <c r="I265" s="41"/>
      <c r="J265" s="41"/>
      <c r="K265" s="296">
        <v>800000</v>
      </c>
      <c r="L265" s="206"/>
      <c r="M265" s="206"/>
      <c r="N265" s="206"/>
      <c r="O265" s="296">
        <v>0</v>
      </c>
      <c r="P265" s="206">
        <v>0</v>
      </c>
      <c r="Q265" s="41">
        <v>0</v>
      </c>
      <c r="R265" s="41">
        <f t="shared" si="24"/>
        <v>0</v>
      </c>
    </row>
    <row r="266" spans="1:18" ht="25.5">
      <c r="A266" s="13"/>
      <c r="B266" s="13"/>
      <c r="C266" s="14"/>
      <c r="D266" s="270" t="s">
        <v>647</v>
      </c>
      <c r="E266" s="273"/>
      <c r="F266" s="276"/>
      <c r="G266" s="274"/>
      <c r="H266" s="285" t="s">
        <v>1070</v>
      </c>
      <c r="I266" s="41">
        <f>I270+I273+I267</f>
        <v>2762262</v>
      </c>
      <c r="J266" s="41">
        <f>J270+J273+J267</f>
        <v>2740000</v>
      </c>
      <c r="K266" s="41">
        <f>K270+K273+K267</f>
        <v>7700000</v>
      </c>
      <c r="L266" s="206"/>
      <c r="M266" s="206"/>
      <c r="N266" s="206">
        <f t="shared" si="26"/>
        <v>278.75704766600705</v>
      </c>
      <c r="O266" s="41">
        <f>O270+O273+O267</f>
        <v>0</v>
      </c>
      <c r="P266" s="206">
        <f t="shared" si="23"/>
        <v>0</v>
      </c>
      <c r="Q266" s="41">
        <f>Q270+Q273+Q267</f>
        <v>0</v>
      </c>
      <c r="R266" s="41">
        <f t="shared" si="24"/>
        <v>0</v>
      </c>
    </row>
    <row r="267" spans="1:18" ht="25.5">
      <c r="A267" s="13"/>
      <c r="B267" s="13"/>
      <c r="C267" s="14"/>
      <c r="D267" s="270" t="s">
        <v>650</v>
      </c>
      <c r="E267" s="273"/>
      <c r="F267" s="276"/>
      <c r="G267" s="274"/>
      <c r="H267" s="272" t="s">
        <v>1130</v>
      </c>
      <c r="I267" s="41">
        <f>I269</f>
        <v>2400000</v>
      </c>
      <c r="J267" s="41">
        <f>J269</f>
        <v>2400000</v>
      </c>
      <c r="K267" s="41">
        <f>K269</f>
        <v>7200000</v>
      </c>
      <c r="L267" s="206"/>
      <c r="M267" s="206"/>
      <c r="N267" s="206">
        <f t="shared" si="26"/>
        <v>300</v>
      </c>
      <c r="O267" s="41">
        <f>O269</f>
        <v>0</v>
      </c>
      <c r="P267" s="206">
        <f t="shared" si="23"/>
        <v>0</v>
      </c>
      <c r="Q267" s="41">
        <f>Q269</f>
        <v>0</v>
      </c>
      <c r="R267" s="41">
        <f t="shared" si="24"/>
        <v>0</v>
      </c>
    </row>
    <row r="268" spans="1:18" ht="12.75">
      <c r="A268" s="13"/>
      <c r="B268" s="13"/>
      <c r="C268" s="14">
        <v>620</v>
      </c>
      <c r="D268" s="270"/>
      <c r="E268" s="273"/>
      <c r="F268" s="276"/>
      <c r="G268" s="274"/>
      <c r="H268" s="272" t="s">
        <v>116</v>
      </c>
      <c r="I268" s="41"/>
      <c r="J268" s="41"/>
      <c r="K268" s="41"/>
      <c r="L268" s="206"/>
      <c r="M268" s="206"/>
      <c r="N268" s="206"/>
      <c r="O268" s="41"/>
      <c r="P268" s="206"/>
      <c r="Q268" s="41"/>
      <c r="R268" s="41">
        <f t="shared" si="24"/>
        <v>0</v>
      </c>
    </row>
    <row r="269" spans="1:18" ht="12.75">
      <c r="A269" s="13"/>
      <c r="B269" s="13"/>
      <c r="C269" s="14"/>
      <c r="D269" s="270"/>
      <c r="E269" s="273"/>
      <c r="F269" s="20" t="s">
        <v>331</v>
      </c>
      <c r="G269" s="274">
        <v>515</v>
      </c>
      <c r="H269" s="173" t="s">
        <v>480</v>
      </c>
      <c r="I269" s="41">
        <v>2400000</v>
      </c>
      <c r="J269" s="41">
        <v>2400000</v>
      </c>
      <c r="K269" s="41">
        <v>7200000</v>
      </c>
      <c r="L269" s="206"/>
      <c r="M269" s="206"/>
      <c r="N269" s="206">
        <f t="shared" si="26"/>
        <v>300</v>
      </c>
      <c r="O269" s="41">
        <v>0</v>
      </c>
      <c r="P269" s="206">
        <f aca="true" t="shared" si="36" ref="P269:P331">O269/K269*100</f>
        <v>0</v>
      </c>
      <c r="Q269" s="296">
        <v>0</v>
      </c>
      <c r="R269" s="41">
        <f t="shared" si="24"/>
        <v>0</v>
      </c>
    </row>
    <row r="270" spans="1:18" ht="12.75">
      <c r="A270" s="13"/>
      <c r="B270" s="13"/>
      <c r="C270" s="14">
        <v>610</v>
      </c>
      <c r="D270" s="270"/>
      <c r="E270" s="273"/>
      <c r="F270" s="276"/>
      <c r="G270" s="274"/>
      <c r="H270" s="272" t="s">
        <v>1071</v>
      </c>
      <c r="I270" s="41">
        <f aca="true" t="shared" si="37" ref="I270:K271">I271</f>
        <v>300000</v>
      </c>
      <c r="J270" s="41">
        <f t="shared" si="37"/>
        <v>300000</v>
      </c>
      <c r="K270" s="41">
        <f t="shared" si="37"/>
        <v>500000</v>
      </c>
      <c r="L270" s="206"/>
      <c r="M270" s="206"/>
      <c r="N270" s="206">
        <f t="shared" si="26"/>
        <v>166.66666666666669</v>
      </c>
      <c r="O270" s="41">
        <f>O271</f>
        <v>0</v>
      </c>
      <c r="P270" s="206">
        <f t="shared" si="36"/>
        <v>0</v>
      </c>
      <c r="Q270" s="41">
        <f>Q271</f>
        <v>0</v>
      </c>
      <c r="R270" s="41">
        <f t="shared" si="24"/>
        <v>0</v>
      </c>
    </row>
    <row r="271" spans="1:18" ht="25.5">
      <c r="A271" s="13"/>
      <c r="B271" s="13"/>
      <c r="C271" s="14"/>
      <c r="D271" s="270" t="s">
        <v>1072</v>
      </c>
      <c r="E271" s="273"/>
      <c r="F271" s="276"/>
      <c r="G271" s="274"/>
      <c r="H271" s="272" t="s">
        <v>1073</v>
      </c>
      <c r="I271" s="41">
        <f t="shared" si="37"/>
        <v>300000</v>
      </c>
      <c r="J271" s="41">
        <f t="shared" si="37"/>
        <v>300000</v>
      </c>
      <c r="K271" s="41">
        <f t="shared" si="37"/>
        <v>500000</v>
      </c>
      <c r="L271" s="206"/>
      <c r="M271" s="206"/>
      <c r="N271" s="206">
        <f t="shared" si="26"/>
        <v>166.66666666666669</v>
      </c>
      <c r="O271" s="41">
        <f>O272</f>
        <v>0</v>
      </c>
      <c r="P271" s="206">
        <f t="shared" si="36"/>
        <v>0</v>
      </c>
      <c r="Q271" s="41">
        <f>Q272</f>
        <v>0</v>
      </c>
      <c r="R271" s="41">
        <f aca="true" t="shared" si="38" ref="R271:R334">O271+Q271</f>
        <v>0</v>
      </c>
    </row>
    <row r="272" spans="1:18" ht="12.75">
      <c r="A272" s="13"/>
      <c r="B272" s="13"/>
      <c r="C272" s="14"/>
      <c r="D272" s="270"/>
      <c r="E272" s="273"/>
      <c r="F272" s="20" t="s">
        <v>330</v>
      </c>
      <c r="G272" s="274">
        <v>472</v>
      </c>
      <c r="H272" s="275" t="s">
        <v>139</v>
      </c>
      <c r="I272" s="41">
        <v>300000</v>
      </c>
      <c r="J272" s="41">
        <v>300000</v>
      </c>
      <c r="K272" s="41">
        <v>500000</v>
      </c>
      <c r="L272" s="206"/>
      <c r="M272" s="206"/>
      <c r="N272" s="206">
        <f t="shared" si="26"/>
        <v>166.66666666666669</v>
      </c>
      <c r="O272" s="41">
        <v>0</v>
      </c>
      <c r="P272" s="206">
        <f t="shared" si="36"/>
        <v>0</v>
      </c>
      <c r="Q272" s="41">
        <v>0</v>
      </c>
      <c r="R272" s="41">
        <f t="shared" si="38"/>
        <v>0</v>
      </c>
    </row>
    <row r="273" spans="1:18" ht="38.25" hidden="1">
      <c r="A273" s="13"/>
      <c r="B273" s="13"/>
      <c r="C273" s="14">
        <v>620</v>
      </c>
      <c r="D273" s="270" t="s">
        <v>1074</v>
      </c>
      <c r="E273" s="273"/>
      <c r="F273" s="276"/>
      <c r="G273" s="274"/>
      <c r="H273" s="272" t="s">
        <v>1118</v>
      </c>
      <c r="I273" s="41">
        <f>I274+I275+I276</f>
        <v>62262</v>
      </c>
      <c r="J273" s="41">
        <f>J274+J275+J276</f>
        <v>40000</v>
      </c>
      <c r="K273" s="41">
        <f>K274+K275+K276</f>
        <v>0</v>
      </c>
      <c r="L273" s="206"/>
      <c r="M273" s="206"/>
      <c r="N273" s="206">
        <f t="shared" si="26"/>
        <v>0</v>
      </c>
      <c r="O273" s="41">
        <f>O274+O275+O276</f>
        <v>0</v>
      </c>
      <c r="P273" s="206" t="e">
        <f t="shared" si="36"/>
        <v>#DIV/0!</v>
      </c>
      <c r="Q273" s="41">
        <f>Q274+Q275+Q276</f>
        <v>0</v>
      </c>
      <c r="R273" s="41">
        <f t="shared" si="38"/>
        <v>0</v>
      </c>
    </row>
    <row r="274" spans="1:18" ht="12.75" hidden="1">
      <c r="A274" s="13"/>
      <c r="B274" s="13"/>
      <c r="C274" s="14"/>
      <c r="D274" s="270"/>
      <c r="E274" s="273"/>
      <c r="F274" s="276" t="s">
        <v>326</v>
      </c>
      <c r="G274" s="17">
        <v>421</v>
      </c>
      <c r="H274" s="173" t="s">
        <v>59</v>
      </c>
      <c r="I274" s="41">
        <v>7493</v>
      </c>
      <c r="J274" s="41">
        <v>40000</v>
      </c>
      <c r="K274" s="41"/>
      <c r="L274" s="206"/>
      <c r="M274" s="206"/>
      <c r="N274" s="206">
        <f t="shared" si="26"/>
        <v>0</v>
      </c>
      <c r="O274" s="41"/>
      <c r="P274" s="206" t="e">
        <f t="shared" si="36"/>
        <v>#DIV/0!</v>
      </c>
      <c r="Q274" s="41">
        <v>0</v>
      </c>
      <c r="R274" s="41">
        <f t="shared" si="38"/>
        <v>0</v>
      </c>
    </row>
    <row r="275" spans="1:18" s="319" customFormat="1" ht="12.75" hidden="1">
      <c r="A275" s="316"/>
      <c r="B275" s="316"/>
      <c r="C275" s="317"/>
      <c r="D275" s="318"/>
      <c r="E275" s="276"/>
      <c r="F275" s="276" t="s">
        <v>327</v>
      </c>
      <c r="G275" s="17">
        <v>423</v>
      </c>
      <c r="H275" s="173" t="s">
        <v>42</v>
      </c>
      <c r="I275" s="41">
        <v>34036</v>
      </c>
      <c r="J275" s="41">
        <v>0</v>
      </c>
      <c r="K275" s="41"/>
      <c r="L275" s="206"/>
      <c r="M275" s="206"/>
      <c r="N275" s="206">
        <f t="shared" si="26"/>
        <v>0</v>
      </c>
      <c r="O275" s="41"/>
      <c r="P275" s="206" t="e">
        <f t="shared" si="36"/>
        <v>#DIV/0!</v>
      </c>
      <c r="Q275" s="296"/>
      <c r="R275" s="41">
        <f t="shared" si="38"/>
        <v>0</v>
      </c>
    </row>
    <row r="276" spans="1:18" s="319" customFormat="1" ht="12.75" hidden="1">
      <c r="A276" s="316"/>
      <c r="B276" s="316"/>
      <c r="C276" s="317"/>
      <c r="D276" s="318"/>
      <c r="E276" s="276"/>
      <c r="F276" s="276" t="s">
        <v>328</v>
      </c>
      <c r="G276" s="17">
        <v>424</v>
      </c>
      <c r="H276" s="173" t="s">
        <v>68</v>
      </c>
      <c r="I276" s="41">
        <v>20733</v>
      </c>
      <c r="J276" s="41">
        <v>0</v>
      </c>
      <c r="K276" s="41"/>
      <c r="L276" s="206"/>
      <c r="M276" s="206"/>
      <c r="N276" s="206">
        <f t="shared" si="26"/>
        <v>0</v>
      </c>
      <c r="O276" s="41"/>
      <c r="P276" s="206" t="e">
        <f t="shared" si="36"/>
        <v>#DIV/0!</v>
      </c>
      <c r="Q276" s="296"/>
      <c r="R276" s="41">
        <f t="shared" si="38"/>
        <v>0</v>
      </c>
    </row>
    <row r="277" spans="1:18" ht="12.75">
      <c r="A277" s="13"/>
      <c r="B277" s="13"/>
      <c r="C277" s="14"/>
      <c r="D277" s="160" t="s">
        <v>828</v>
      </c>
      <c r="E277" s="160"/>
      <c r="F277" s="318"/>
      <c r="G277" s="14"/>
      <c r="H277" s="285" t="s">
        <v>827</v>
      </c>
      <c r="I277" s="41">
        <f>I278+I285+I292+I282</f>
        <v>14982702</v>
      </c>
      <c r="J277" s="41">
        <f>J278+J285+J292+J282</f>
        <v>12982702</v>
      </c>
      <c r="K277" s="41">
        <f>K278+K285+K292+K282</f>
        <v>7400000</v>
      </c>
      <c r="L277" s="206">
        <f>(K277/I277)*100</f>
        <v>49.390290216010435</v>
      </c>
      <c r="M277" s="206">
        <f>(K277/J277)*100</f>
        <v>56.99892056368543</v>
      </c>
      <c r="N277" s="206">
        <f t="shared" si="26"/>
        <v>49.390290216010435</v>
      </c>
      <c r="O277" s="41">
        <f>O278+O285+O292+O282</f>
        <v>1256007.2</v>
      </c>
      <c r="P277" s="206">
        <f t="shared" si="36"/>
        <v>16.97307027027027</v>
      </c>
      <c r="Q277" s="41">
        <f>Q278+Q285+Q292+Q282</f>
        <v>0</v>
      </c>
      <c r="R277" s="41">
        <f t="shared" si="38"/>
        <v>1256007.2</v>
      </c>
    </row>
    <row r="278" spans="1:18" ht="25.5">
      <c r="A278" s="13"/>
      <c r="B278" s="13"/>
      <c r="C278" s="14"/>
      <c r="D278" s="160" t="s">
        <v>902</v>
      </c>
      <c r="E278" s="16"/>
      <c r="F278" s="276"/>
      <c r="G278" s="13"/>
      <c r="H278" s="15" t="s">
        <v>900</v>
      </c>
      <c r="I278" s="41">
        <f>I279</f>
        <v>800000</v>
      </c>
      <c r="J278" s="41">
        <f>J279</f>
        <v>800000</v>
      </c>
      <c r="K278" s="41">
        <f>K279</f>
        <v>700000</v>
      </c>
      <c r="L278" s="206">
        <f>(K278/I278)*100</f>
        <v>87.5</v>
      </c>
      <c r="M278" s="206">
        <f>(K278/J278)*100</f>
        <v>87.5</v>
      </c>
      <c r="N278" s="206">
        <f t="shared" si="26"/>
        <v>87.5</v>
      </c>
      <c r="O278" s="41">
        <f>O279</f>
        <v>174555</v>
      </c>
      <c r="P278" s="206">
        <f t="shared" si="36"/>
        <v>24.93642857142857</v>
      </c>
      <c r="Q278" s="41">
        <f>Q280</f>
        <v>0</v>
      </c>
      <c r="R278" s="41">
        <f t="shared" si="38"/>
        <v>174555</v>
      </c>
    </row>
    <row r="279" spans="1:18" ht="12.75">
      <c r="A279" s="13"/>
      <c r="B279" s="13"/>
      <c r="C279" s="14">
        <v>740</v>
      </c>
      <c r="D279" s="160"/>
      <c r="E279" s="160"/>
      <c r="F279" s="318"/>
      <c r="G279" s="14"/>
      <c r="H279" s="15" t="s">
        <v>779</v>
      </c>
      <c r="I279" s="41">
        <f>I280+I281</f>
        <v>800000</v>
      </c>
      <c r="J279" s="41">
        <f>J280+J281</f>
        <v>800000</v>
      </c>
      <c r="K279" s="41">
        <f>K280+K281</f>
        <v>700000</v>
      </c>
      <c r="L279" s="41">
        <f>L278</f>
        <v>87.5</v>
      </c>
      <c r="M279" s="206">
        <f>(K279/J279)*100</f>
        <v>87.5</v>
      </c>
      <c r="N279" s="206">
        <f t="shared" si="26"/>
        <v>87.5</v>
      </c>
      <c r="O279" s="41">
        <f>O280+O281</f>
        <v>174555</v>
      </c>
      <c r="P279" s="206">
        <f t="shared" si="36"/>
        <v>24.93642857142857</v>
      </c>
      <c r="Q279" s="41">
        <f>Q278</f>
        <v>0</v>
      </c>
      <c r="R279" s="41">
        <f t="shared" si="38"/>
        <v>174555</v>
      </c>
    </row>
    <row r="280" spans="1:18" ht="25.5">
      <c r="A280" s="13"/>
      <c r="B280" s="13"/>
      <c r="C280" s="14"/>
      <c r="D280" s="220"/>
      <c r="E280" s="16"/>
      <c r="F280" s="20" t="s">
        <v>343</v>
      </c>
      <c r="G280" s="13">
        <v>485</v>
      </c>
      <c r="H280" s="166" t="s">
        <v>901</v>
      </c>
      <c r="I280" s="41">
        <v>700000</v>
      </c>
      <c r="J280" s="41">
        <v>700000</v>
      </c>
      <c r="K280" s="41">
        <v>700000</v>
      </c>
      <c r="L280" s="206">
        <f>(K280/I280)*100</f>
        <v>100</v>
      </c>
      <c r="M280" s="206">
        <f>(K280/J280)*100</f>
        <v>100</v>
      </c>
      <c r="N280" s="206">
        <f t="shared" si="26"/>
        <v>100</v>
      </c>
      <c r="O280" s="41">
        <v>174555</v>
      </c>
      <c r="P280" s="206">
        <f t="shared" si="36"/>
        <v>24.93642857142857</v>
      </c>
      <c r="Q280" s="41">
        <v>0</v>
      </c>
      <c r="R280" s="41">
        <f t="shared" si="38"/>
        <v>174555</v>
      </c>
    </row>
    <row r="281" spans="1:18" ht="12.75" hidden="1">
      <c r="A281" s="13"/>
      <c r="B281" s="13"/>
      <c r="C281" s="14">
        <v>620</v>
      </c>
      <c r="D281" s="220"/>
      <c r="E281" s="16"/>
      <c r="F281" s="276" t="s">
        <v>329</v>
      </c>
      <c r="G281" s="13">
        <v>511</v>
      </c>
      <c r="H281" s="166" t="s">
        <v>1134</v>
      </c>
      <c r="I281" s="41">
        <v>100000</v>
      </c>
      <c r="J281" s="41">
        <v>100000</v>
      </c>
      <c r="K281" s="41">
        <v>0</v>
      </c>
      <c r="L281" s="206"/>
      <c r="M281" s="206"/>
      <c r="N281" s="206">
        <f t="shared" si="26"/>
        <v>0</v>
      </c>
      <c r="O281" s="41">
        <v>0</v>
      </c>
      <c r="P281" s="206" t="e">
        <f t="shared" si="36"/>
        <v>#DIV/0!</v>
      </c>
      <c r="Q281" s="41"/>
      <c r="R281" s="41">
        <f t="shared" si="38"/>
        <v>0</v>
      </c>
    </row>
    <row r="282" spans="1:18" ht="25.5">
      <c r="A282" s="13"/>
      <c r="B282" s="13"/>
      <c r="C282" s="14"/>
      <c r="D282" s="160" t="s">
        <v>1067</v>
      </c>
      <c r="E282" s="16"/>
      <c r="F282" s="276"/>
      <c r="G282" s="13"/>
      <c r="H282" s="15" t="s">
        <v>1068</v>
      </c>
      <c r="I282" s="41">
        <f>I283</f>
        <v>7182702</v>
      </c>
      <c r="J282" s="41">
        <f>J283</f>
        <v>7182702</v>
      </c>
      <c r="K282" s="41">
        <f>K283</f>
        <v>3200000</v>
      </c>
      <c r="L282" s="206"/>
      <c r="M282" s="206"/>
      <c r="N282" s="206">
        <f t="shared" si="26"/>
        <v>44.551479373639616</v>
      </c>
      <c r="O282" s="41">
        <f>O283</f>
        <v>22649</v>
      </c>
      <c r="P282" s="206">
        <f t="shared" si="36"/>
        <v>0.70778125</v>
      </c>
      <c r="Q282" s="41">
        <f>Q283</f>
        <v>0</v>
      </c>
      <c r="R282" s="41">
        <f t="shared" si="38"/>
        <v>22649</v>
      </c>
    </row>
    <row r="283" spans="1:18" ht="12.75">
      <c r="A283" s="13"/>
      <c r="B283" s="13"/>
      <c r="C283" s="14">
        <v>620</v>
      </c>
      <c r="D283" s="220"/>
      <c r="E283" s="16"/>
      <c r="F283" s="276"/>
      <c r="G283" s="13"/>
      <c r="H283" s="15" t="s">
        <v>116</v>
      </c>
      <c r="I283" s="41">
        <f>I284+I291</f>
        <v>7182702</v>
      </c>
      <c r="J283" s="41">
        <f>J284</f>
        <v>7182702</v>
      </c>
      <c r="K283" s="41">
        <f>K284+K291</f>
        <v>3200000</v>
      </c>
      <c r="L283" s="206"/>
      <c r="M283" s="206"/>
      <c r="N283" s="206">
        <f t="shared" si="26"/>
        <v>44.551479373639616</v>
      </c>
      <c r="O283" s="41">
        <f>O284+O291</f>
        <v>22649</v>
      </c>
      <c r="P283" s="206">
        <f t="shared" si="36"/>
        <v>0.70778125</v>
      </c>
      <c r="Q283" s="41">
        <v>0</v>
      </c>
      <c r="R283" s="41">
        <f t="shared" si="38"/>
        <v>22649</v>
      </c>
    </row>
    <row r="284" spans="1:18" ht="12.75">
      <c r="A284" s="13"/>
      <c r="B284" s="13"/>
      <c r="C284" s="14"/>
      <c r="D284" s="220"/>
      <c r="E284" s="16"/>
      <c r="F284" s="20" t="s">
        <v>332</v>
      </c>
      <c r="G284" s="13">
        <v>425</v>
      </c>
      <c r="H284" s="173" t="s">
        <v>69</v>
      </c>
      <c r="I284" s="41">
        <v>7182702</v>
      </c>
      <c r="J284" s="41">
        <v>7182702</v>
      </c>
      <c r="K284" s="296">
        <v>3200000</v>
      </c>
      <c r="L284" s="206"/>
      <c r="M284" s="206"/>
      <c r="N284" s="206">
        <f t="shared" si="26"/>
        <v>44.551479373639616</v>
      </c>
      <c r="O284" s="296">
        <v>22649</v>
      </c>
      <c r="P284" s="206">
        <f t="shared" si="36"/>
        <v>0.70778125</v>
      </c>
      <c r="Q284" s="41">
        <v>0</v>
      </c>
      <c r="R284" s="41">
        <f t="shared" si="38"/>
        <v>22649</v>
      </c>
    </row>
    <row r="285" spans="1:18" ht="25.5" hidden="1">
      <c r="A285" s="13"/>
      <c r="B285" s="13"/>
      <c r="C285" s="14"/>
      <c r="D285" s="160" t="s">
        <v>834</v>
      </c>
      <c r="E285" s="16"/>
      <c r="F285" s="276"/>
      <c r="G285" s="13"/>
      <c r="H285" s="15" t="s">
        <v>852</v>
      </c>
      <c r="I285" s="41">
        <f>I287</f>
        <v>0</v>
      </c>
      <c r="J285" s="41">
        <f>J287</f>
        <v>0</v>
      </c>
      <c r="K285" s="41">
        <f>K287</f>
        <v>0</v>
      </c>
      <c r="L285" s="206" t="e">
        <f>(K285/I285)*100</f>
        <v>#DIV/0!</v>
      </c>
      <c r="M285" s="206"/>
      <c r="N285" s="206" t="e">
        <f t="shared" si="26"/>
        <v>#DIV/0!</v>
      </c>
      <c r="O285" s="41">
        <f>O287</f>
        <v>0</v>
      </c>
      <c r="P285" s="206" t="e">
        <f t="shared" si="36"/>
        <v>#DIV/0!</v>
      </c>
      <c r="Q285" s="41">
        <v>0</v>
      </c>
      <c r="R285" s="41">
        <f t="shared" si="38"/>
        <v>0</v>
      </c>
    </row>
    <row r="286" spans="1:18" ht="12.75" hidden="1">
      <c r="A286" s="13"/>
      <c r="B286" s="13"/>
      <c r="C286" s="14"/>
      <c r="D286" s="160"/>
      <c r="E286" s="160"/>
      <c r="F286" s="318"/>
      <c r="G286" s="14"/>
      <c r="H286" s="15" t="s">
        <v>76</v>
      </c>
      <c r="I286" s="41"/>
      <c r="J286" s="41"/>
      <c r="K286" s="41"/>
      <c r="L286" s="206"/>
      <c r="M286" s="206"/>
      <c r="N286" s="206" t="e">
        <f t="shared" si="26"/>
        <v>#DIV/0!</v>
      </c>
      <c r="O286" s="41"/>
      <c r="P286" s="206" t="e">
        <f t="shared" si="36"/>
        <v>#DIV/0!</v>
      </c>
      <c r="Q286" s="41"/>
      <c r="R286" s="41">
        <f t="shared" si="38"/>
        <v>0</v>
      </c>
    </row>
    <row r="287" spans="1:18" ht="12.75" hidden="1">
      <c r="A287" s="13"/>
      <c r="B287" s="13"/>
      <c r="C287" s="14"/>
      <c r="D287" s="220"/>
      <c r="E287" s="16"/>
      <c r="F287" s="276" t="s">
        <v>1039</v>
      </c>
      <c r="G287" s="13">
        <v>511</v>
      </c>
      <c r="H287" s="173" t="s">
        <v>1049</v>
      </c>
      <c r="I287" s="41">
        <v>0</v>
      </c>
      <c r="J287" s="41">
        <v>0</v>
      </c>
      <c r="K287" s="41">
        <v>0</v>
      </c>
      <c r="L287" s="206" t="e">
        <f>(K287/I287)*100</f>
        <v>#DIV/0!</v>
      </c>
      <c r="M287" s="206"/>
      <c r="N287" s="206" t="e">
        <f t="shared" si="26"/>
        <v>#DIV/0!</v>
      </c>
      <c r="O287" s="41">
        <v>0</v>
      </c>
      <c r="P287" s="206" t="e">
        <f t="shared" si="36"/>
        <v>#DIV/0!</v>
      </c>
      <c r="Q287" s="41">
        <v>0</v>
      </c>
      <c r="R287" s="41">
        <f t="shared" si="38"/>
        <v>0</v>
      </c>
    </row>
    <row r="288" spans="1:18" ht="25.5" hidden="1">
      <c r="A288" s="13"/>
      <c r="B288" s="13"/>
      <c r="C288" s="14"/>
      <c r="D288" s="160"/>
      <c r="E288" s="16"/>
      <c r="F288" s="276"/>
      <c r="G288" s="13"/>
      <c r="H288" s="15" t="s">
        <v>994</v>
      </c>
      <c r="I288" s="41">
        <f aca="true" t="shared" si="39" ref="I288:K289">I289</f>
        <v>0</v>
      </c>
      <c r="J288" s="41">
        <f t="shared" si="39"/>
        <v>0</v>
      </c>
      <c r="K288" s="41">
        <f t="shared" si="39"/>
        <v>0</v>
      </c>
      <c r="L288" s="206" t="e">
        <f>(K288/I288)*100</f>
        <v>#DIV/0!</v>
      </c>
      <c r="M288" s="206" t="e">
        <f aca="true" t="shared" si="40" ref="M288:M305">(K288/J288)*100</f>
        <v>#DIV/0!</v>
      </c>
      <c r="N288" s="206" t="e">
        <f t="shared" si="26"/>
        <v>#DIV/0!</v>
      </c>
      <c r="O288" s="41">
        <f>O289</f>
        <v>0</v>
      </c>
      <c r="P288" s="206" t="e">
        <f t="shared" si="36"/>
        <v>#DIV/0!</v>
      </c>
      <c r="Q288" s="41">
        <f>Q290</f>
        <v>0</v>
      </c>
      <c r="R288" s="41">
        <f t="shared" si="38"/>
        <v>0</v>
      </c>
    </row>
    <row r="289" spans="1:18" ht="12.75" hidden="1">
      <c r="A289" s="13"/>
      <c r="B289" s="13"/>
      <c r="C289" s="14"/>
      <c r="D289" s="160"/>
      <c r="E289" s="160"/>
      <c r="F289" s="318"/>
      <c r="G289" s="14"/>
      <c r="H289" s="15" t="s">
        <v>919</v>
      </c>
      <c r="I289" s="41">
        <f t="shared" si="39"/>
        <v>0</v>
      </c>
      <c r="J289" s="41">
        <f t="shared" si="39"/>
        <v>0</v>
      </c>
      <c r="K289" s="41">
        <f t="shared" si="39"/>
        <v>0</v>
      </c>
      <c r="L289" s="41" t="e">
        <f>L288</f>
        <v>#DIV/0!</v>
      </c>
      <c r="M289" s="206" t="e">
        <f t="shared" si="40"/>
        <v>#DIV/0!</v>
      </c>
      <c r="N289" s="206" t="e">
        <f t="shared" si="26"/>
        <v>#DIV/0!</v>
      </c>
      <c r="O289" s="41">
        <f>O290</f>
        <v>0</v>
      </c>
      <c r="P289" s="206" t="e">
        <f t="shared" si="36"/>
        <v>#DIV/0!</v>
      </c>
      <c r="Q289" s="41">
        <f>Q288</f>
        <v>0</v>
      </c>
      <c r="R289" s="41">
        <f t="shared" si="38"/>
        <v>0</v>
      </c>
    </row>
    <row r="290" spans="1:18" ht="12.75" hidden="1">
      <c r="A290" s="13"/>
      <c r="B290" s="13"/>
      <c r="C290" s="14"/>
      <c r="D290" s="220"/>
      <c r="E290" s="16"/>
      <c r="F290" s="276" t="s">
        <v>334</v>
      </c>
      <c r="G290" s="13">
        <v>511</v>
      </c>
      <c r="H290" s="166" t="s">
        <v>78</v>
      </c>
      <c r="I290" s="41">
        <v>0</v>
      </c>
      <c r="J290" s="41">
        <v>0</v>
      </c>
      <c r="K290" s="41">
        <v>0</v>
      </c>
      <c r="L290" s="206" t="e">
        <f>(K290/I290)*100</f>
        <v>#DIV/0!</v>
      </c>
      <c r="M290" s="206" t="e">
        <f t="shared" si="40"/>
        <v>#DIV/0!</v>
      </c>
      <c r="N290" s="206" t="e">
        <f t="shared" si="26"/>
        <v>#DIV/0!</v>
      </c>
      <c r="O290" s="41">
        <v>0</v>
      </c>
      <c r="P290" s="206" t="e">
        <f t="shared" si="36"/>
        <v>#DIV/0!</v>
      </c>
      <c r="Q290" s="41">
        <v>0</v>
      </c>
      <c r="R290" s="41">
        <f t="shared" si="38"/>
        <v>0</v>
      </c>
    </row>
    <row r="291" spans="1:18" ht="12.75" hidden="1">
      <c r="A291" s="13"/>
      <c r="B291" s="13"/>
      <c r="C291" s="14"/>
      <c r="D291" s="220"/>
      <c r="E291" s="16"/>
      <c r="F291" s="276" t="s">
        <v>1052</v>
      </c>
      <c r="G291" s="13">
        <v>424</v>
      </c>
      <c r="H291" s="173" t="s">
        <v>68</v>
      </c>
      <c r="I291" s="41">
        <v>0</v>
      </c>
      <c r="J291" s="41"/>
      <c r="K291" s="41">
        <v>0</v>
      </c>
      <c r="L291" s="206"/>
      <c r="M291" s="206"/>
      <c r="N291" s="206" t="e">
        <f t="shared" si="26"/>
        <v>#DIV/0!</v>
      </c>
      <c r="O291" s="41">
        <v>0</v>
      </c>
      <c r="P291" s="206" t="e">
        <f t="shared" si="36"/>
        <v>#DIV/0!</v>
      </c>
      <c r="Q291" s="41"/>
      <c r="R291" s="41">
        <f t="shared" si="38"/>
        <v>0</v>
      </c>
    </row>
    <row r="292" spans="1:18" ht="25.5">
      <c r="A292" s="13"/>
      <c r="B292" s="13"/>
      <c r="C292" s="14"/>
      <c r="D292" s="160" t="s">
        <v>834</v>
      </c>
      <c r="E292" s="16"/>
      <c r="F292" s="276"/>
      <c r="G292" s="13"/>
      <c r="H292" s="15" t="s">
        <v>1135</v>
      </c>
      <c r="I292" s="41">
        <f>I293</f>
        <v>7000000</v>
      </c>
      <c r="J292" s="41">
        <f>J293</f>
        <v>5000000</v>
      </c>
      <c r="K292" s="41">
        <f>K293</f>
        <v>3500000</v>
      </c>
      <c r="L292" s="206"/>
      <c r="M292" s="206"/>
      <c r="N292" s="206">
        <f aca="true" t="shared" si="41" ref="N292:N364">K292/I292*100</f>
        <v>50</v>
      </c>
      <c r="O292" s="41">
        <f>O293</f>
        <v>1058803.2</v>
      </c>
      <c r="P292" s="206">
        <f t="shared" si="36"/>
        <v>30.25152</v>
      </c>
      <c r="Q292" s="41">
        <f>Q293</f>
        <v>0</v>
      </c>
      <c r="R292" s="41">
        <f t="shared" si="38"/>
        <v>1058803.2</v>
      </c>
    </row>
    <row r="293" spans="1:18" ht="12.75">
      <c r="A293" s="13"/>
      <c r="B293" s="13"/>
      <c r="C293" s="14">
        <v>630</v>
      </c>
      <c r="D293" s="220"/>
      <c r="E293" s="16"/>
      <c r="F293" s="276"/>
      <c r="G293" s="13"/>
      <c r="H293" s="15" t="s">
        <v>76</v>
      </c>
      <c r="I293" s="41">
        <f>I295+I294</f>
        <v>7000000</v>
      </c>
      <c r="J293" s="41">
        <f>J295</f>
        <v>5000000</v>
      </c>
      <c r="K293" s="41">
        <f>K295+K294</f>
        <v>3500000</v>
      </c>
      <c r="L293" s="206"/>
      <c r="M293" s="206"/>
      <c r="N293" s="206">
        <f t="shared" si="41"/>
        <v>50</v>
      </c>
      <c r="O293" s="41">
        <f>O295+O294</f>
        <v>1058803.2</v>
      </c>
      <c r="P293" s="206">
        <f t="shared" si="36"/>
        <v>30.25152</v>
      </c>
      <c r="Q293" s="41">
        <f>Q295</f>
        <v>0</v>
      </c>
      <c r="R293" s="41">
        <f t="shared" si="38"/>
        <v>1058803.2</v>
      </c>
    </row>
    <row r="294" spans="1:18" ht="12.75" hidden="1">
      <c r="A294" s="13"/>
      <c r="B294" s="13"/>
      <c r="C294" s="14"/>
      <c r="D294" s="220"/>
      <c r="E294" s="16"/>
      <c r="F294" s="276" t="s">
        <v>1052</v>
      </c>
      <c r="G294" s="13">
        <v>424</v>
      </c>
      <c r="H294" s="173" t="s">
        <v>68</v>
      </c>
      <c r="I294" s="41">
        <v>500000</v>
      </c>
      <c r="J294" s="41"/>
      <c r="K294" s="41"/>
      <c r="L294" s="206"/>
      <c r="M294" s="206"/>
      <c r="N294" s="206">
        <f t="shared" si="41"/>
        <v>0</v>
      </c>
      <c r="O294" s="41"/>
      <c r="P294" s="206" t="e">
        <f t="shared" si="36"/>
        <v>#DIV/0!</v>
      </c>
      <c r="Q294" s="41">
        <v>0</v>
      </c>
      <c r="R294" s="41">
        <f t="shared" si="38"/>
        <v>0</v>
      </c>
    </row>
    <row r="295" spans="1:18" ht="12.75">
      <c r="A295" s="13"/>
      <c r="B295" s="13"/>
      <c r="C295" s="14"/>
      <c r="D295" s="220"/>
      <c r="E295" s="16"/>
      <c r="F295" s="20" t="s">
        <v>338</v>
      </c>
      <c r="G295" s="13">
        <v>511</v>
      </c>
      <c r="H295" s="173" t="s">
        <v>1295</v>
      </c>
      <c r="I295" s="41">
        <v>6500000</v>
      </c>
      <c r="J295" s="41">
        <v>5000000</v>
      </c>
      <c r="K295" s="296">
        <v>3500000</v>
      </c>
      <c r="L295" s="206"/>
      <c r="M295" s="206"/>
      <c r="N295" s="206">
        <f t="shared" si="41"/>
        <v>53.84615384615385</v>
      </c>
      <c r="O295" s="296">
        <v>1058803.2</v>
      </c>
      <c r="P295" s="206">
        <f t="shared" si="36"/>
        <v>30.25152</v>
      </c>
      <c r="Q295" s="41"/>
      <c r="R295" s="41">
        <f t="shared" si="38"/>
        <v>1058803.2</v>
      </c>
    </row>
    <row r="296" spans="1:18" ht="12.75">
      <c r="A296" s="13"/>
      <c r="B296" s="13"/>
      <c r="C296" s="14"/>
      <c r="D296" s="160" t="s">
        <v>612</v>
      </c>
      <c r="E296" s="160"/>
      <c r="F296" s="318"/>
      <c r="G296" s="14"/>
      <c r="H296" s="285" t="s">
        <v>611</v>
      </c>
      <c r="I296" s="41">
        <f>I302+I309+I334+I340</f>
        <v>10538662</v>
      </c>
      <c r="J296" s="41">
        <f>J302+J309+J334+J340</f>
        <v>11342076</v>
      </c>
      <c r="K296" s="41">
        <f>K298</f>
        <v>3960000</v>
      </c>
      <c r="L296" s="206">
        <f>(K296/I296)*100</f>
        <v>37.575927570312054</v>
      </c>
      <c r="M296" s="206">
        <f t="shared" si="40"/>
        <v>34.91424321261822</v>
      </c>
      <c r="N296" s="206">
        <f t="shared" si="41"/>
        <v>37.575927570312054</v>
      </c>
      <c r="O296" s="41">
        <f>O298</f>
        <v>707500</v>
      </c>
      <c r="P296" s="206">
        <f t="shared" si="36"/>
        <v>17.866161616161616</v>
      </c>
      <c r="Q296" s="41">
        <f>Q298</f>
        <v>0</v>
      </c>
      <c r="R296" s="41">
        <f t="shared" si="38"/>
        <v>707500</v>
      </c>
    </row>
    <row r="297" spans="1:18" ht="12.75" hidden="1">
      <c r="A297" s="13"/>
      <c r="B297" s="13"/>
      <c r="C297" s="14"/>
      <c r="D297" s="160"/>
      <c r="E297" s="16"/>
      <c r="F297" s="276"/>
      <c r="G297" s="13"/>
      <c r="H297" s="15"/>
      <c r="I297" s="41">
        <f>I302+I305</f>
        <v>7230728</v>
      </c>
      <c r="J297" s="41">
        <f>J302+J305</f>
        <v>8034142</v>
      </c>
      <c r="K297" s="41"/>
      <c r="L297" s="206">
        <f>(K297/I297)*100</f>
        <v>0</v>
      </c>
      <c r="M297" s="206">
        <f t="shared" si="40"/>
        <v>0</v>
      </c>
      <c r="N297" s="206">
        <f t="shared" si="41"/>
        <v>0</v>
      </c>
      <c r="O297" s="41"/>
      <c r="P297" s="206" t="e">
        <f t="shared" si="36"/>
        <v>#DIV/0!</v>
      </c>
      <c r="Q297" s="41">
        <f>Q302</f>
        <v>0</v>
      </c>
      <c r="R297" s="41">
        <f t="shared" si="38"/>
        <v>0</v>
      </c>
    </row>
    <row r="298" spans="1:18" ht="12.75">
      <c r="A298" s="13"/>
      <c r="B298" s="13"/>
      <c r="C298" s="14">
        <v>620</v>
      </c>
      <c r="D298" s="160"/>
      <c r="E298" s="160"/>
      <c r="F298" s="318"/>
      <c r="G298" s="14"/>
      <c r="H298" s="15" t="s">
        <v>116</v>
      </c>
      <c r="I298" s="41">
        <f>I297</f>
        <v>7230728</v>
      </c>
      <c r="J298" s="41">
        <f>J297</f>
        <v>8034142</v>
      </c>
      <c r="K298" s="41">
        <f>K309+K302+K299+K358</f>
        <v>3960000</v>
      </c>
      <c r="L298" s="41">
        <f>L297</f>
        <v>0</v>
      </c>
      <c r="M298" s="206">
        <f t="shared" si="40"/>
        <v>49.289644121301315</v>
      </c>
      <c r="N298" s="206">
        <f t="shared" si="41"/>
        <v>54.76626973106996</v>
      </c>
      <c r="O298" s="41">
        <f>O309+O302+O299+O358</f>
        <v>707500</v>
      </c>
      <c r="P298" s="206">
        <f t="shared" si="36"/>
        <v>17.866161616161616</v>
      </c>
      <c r="Q298" s="41">
        <f>Q309+Q302+Q299+Q358</f>
        <v>0</v>
      </c>
      <c r="R298" s="41">
        <f t="shared" si="38"/>
        <v>707500</v>
      </c>
    </row>
    <row r="299" spans="1:18" ht="38.25">
      <c r="A299" s="13"/>
      <c r="B299" s="13"/>
      <c r="C299" s="14"/>
      <c r="D299" s="160" t="s">
        <v>613</v>
      </c>
      <c r="E299" s="160"/>
      <c r="F299" s="318"/>
      <c r="G299" s="14"/>
      <c r="H299" s="15" t="s">
        <v>1183</v>
      </c>
      <c r="I299" s="41"/>
      <c r="J299" s="41"/>
      <c r="K299" s="41">
        <f>K300+K301</f>
        <v>1300000</v>
      </c>
      <c r="L299" s="41"/>
      <c r="M299" s="206"/>
      <c r="N299" s="206"/>
      <c r="O299" s="41">
        <f>O300+O301</f>
        <v>352500</v>
      </c>
      <c r="P299" s="206">
        <f t="shared" si="36"/>
        <v>27.115384615384613</v>
      </c>
      <c r="Q299" s="41">
        <f>Q300+Q301</f>
        <v>0</v>
      </c>
      <c r="R299" s="41">
        <f t="shared" si="38"/>
        <v>352500</v>
      </c>
    </row>
    <row r="300" spans="1:18" ht="12.75">
      <c r="A300" s="13"/>
      <c r="B300" s="13"/>
      <c r="C300" s="14"/>
      <c r="D300" s="160"/>
      <c r="E300" s="160"/>
      <c r="F300" s="20" t="s">
        <v>333</v>
      </c>
      <c r="G300" s="14">
        <v>515</v>
      </c>
      <c r="H300" s="173" t="s">
        <v>480</v>
      </c>
      <c r="I300" s="41"/>
      <c r="J300" s="41"/>
      <c r="K300" s="41">
        <v>947500</v>
      </c>
      <c r="L300" s="41"/>
      <c r="M300" s="206"/>
      <c r="N300" s="206"/>
      <c r="O300" s="41">
        <v>0</v>
      </c>
      <c r="P300" s="206">
        <f t="shared" si="36"/>
        <v>0</v>
      </c>
      <c r="Q300" s="41">
        <v>0</v>
      </c>
      <c r="R300" s="41">
        <f t="shared" si="38"/>
        <v>0</v>
      </c>
    </row>
    <row r="301" spans="1:18" ht="12.75">
      <c r="A301" s="13"/>
      <c r="B301" s="13"/>
      <c r="C301" s="14"/>
      <c r="D301" s="160"/>
      <c r="E301" s="160"/>
      <c r="F301" s="20" t="s">
        <v>1214</v>
      </c>
      <c r="G301" s="14">
        <v>423</v>
      </c>
      <c r="H301" s="173" t="s">
        <v>456</v>
      </c>
      <c r="I301" s="41"/>
      <c r="J301" s="41"/>
      <c r="K301" s="41">
        <v>352500</v>
      </c>
      <c r="L301" s="41"/>
      <c r="M301" s="206"/>
      <c r="N301" s="206"/>
      <c r="O301" s="41">
        <v>352500</v>
      </c>
      <c r="P301" s="206">
        <f t="shared" si="36"/>
        <v>100</v>
      </c>
      <c r="Q301" s="41"/>
      <c r="R301" s="41">
        <f t="shared" si="38"/>
        <v>352500</v>
      </c>
    </row>
    <row r="302" spans="1:18" ht="25.5">
      <c r="A302" s="13"/>
      <c r="B302" s="13"/>
      <c r="C302" s="14"/>
      <c r="D302" s="160" t="s">
        <v>1176</v>
      </c>
      <c r="E302" s="16"/>
      <c r="F302" s="276"/>
      <c r="G302" s="13"/>
      <c r="H302" s="15" t="s">
        <v>1177</v>
      </c>
      <c r="I302" s="41">
        <v>7230728</v>
      </c>
      <c r="J302" s="41">
        <v>8034142</v>
      </c>
      <c r="K302" s="41">
        <f>K308</f>
        <v>2000000</v>
      </c>
      <c r="L302" s="206">
        <f>(K302/I302)*100</f>
        <v>27.65973218740907</v>
      </c>
      <c r="M302" s="206">
        <f t="shared" si="40"/>
        <v>24.893759657222887</v>
      </c>
      <c r="N302" s="206">
        <f t="shared" si="41"/>
        <v>27.65973218740907</v>
      </c>
      <c r="O302" s="41">
        <f>O308</f>
        <v>0</v>
      </c>
      <c r="P302" s="206">
        <f t="shared" si="36"/>
        <v>0</v>
      </c>
      <c r="Q302" s="41">
        <v>0</v>
      </c>
      <c r="R302" s="41">
        <f t="shared" si="38"/>
        <v>0</v>
      </c>
    </row>
    <row r="303" spans="1:18" ht="25.5" hidden="1">
      <c r="A303" s="13"/>
      <c r="B303" s="13"/>
      <c r="C303" s="14"/>
      <c r="D303" s="220" t="s">
        <v>619</v>
      </c>
      <c r="E303" s="16"/>
      <c r="F303" s="276"/>
      <c r="G303" s="13"/>
      <c r="H303" s="15" t="s">
        <v>618</v>
      </c>
      <c r="I303" s="41"/>
      <c r="J303" s="41"/>
      <c r="K303" s="41"/>
      <c r="L303" s="206" t="e">
        <f>(K303/I303)*100</f>
        <v>#DIV/0!</v>
      </c>
      <c r="M303" s="206" t="e">
        <f t="shared" si="40"/>
        <v>#DIV/0!</v>
      </c>
      <c r="N303" s="206" t="e">
        <f t="shared" si="41"/>
        <v>#DIV/0!</v>
      </c>
      <c r="O303" s="41"/>
      <c r="P303" s="206" t="e">
        <f t="shared" si="36"/>
        <v>#DIV/0!</v>
      </c>
      <c r="Q303" s="41">
        <f>Q304</f>
        <v>0</v>
      </c>
      <c r="R303" s="41">
        <f t="shared" si="38"/>
        <v>0</v>
      </c>
    </row>
    <row r="304" spans="1:18" ht="12.75" hidden="1">
      <c r="A304" s="13"/>
      <c r="B304" s="13"/>
      <c r="C304" s="14"/>
      <c r="D304" s="220"/>
      <c r="E304" s="16"/>
      <c r="F304" s="276">
        <v>54</v>
      </c>
      <c r="G304" s="13">
        <v>515</v>
      </c>
      <c r="H304" s="166" t="s">
        <v>525</v>
      </c>
      <c r="I304" s="102"/>
      <c r="J304" s="102"/>
      <c r="K304" s="41"/>
      <c r="L304" s="206" t="e">
        <f>(K304/I304)*100</f>
        <v>#DIV/0!</v>
      </c>
      <c r="M304" s="206" t="e">
        <f t="shared" si="40"/>
        <v>#DIV/0!</v>
      </c>
      <c r="N304" s="206" t="e">
        <f t="shared" si="41"/>
        <v>#DIV/0!</v>
      </c>
      <c r="O304" s="41"/>
      <c r="P304" s="206" t="e">
        <f t="shared" si="36"/>
        <v>#DIV/0!</v>
      </c>
      <c r="Q304" s="41">
        <v>0</v>
      </c>
      <c r="R304" s="41">
        <f t="shared" si="38"/>
        <v>0</v>
      </c>
    </row>
    <row r="305" spans="1:18" ht="12.75" hidden="1">
      <c r="A305" s="13"/>
      <c r="B305" s="13"/>
      <c r="C305" s="14"/>
      <c r="D305" s="220"/>
      <c r="E305" s="16"/>
      <c r="F305" s="276" t="s">
        <v>814</v>
      </c>
      <c r="G305" s="13">
        <v>464</v>
      </c>
      <c r="H305" s="173" t="s">
        <v>815</v>
      </c>
      <c r="I305" s="102">
        <v>0</v>
      </c>
      <c r="J305" s="102">
        <v>0</v>
      </c>
      <c r="K305" s="41">
        <v>0</v>
      </c>
      <c r="L305" s="206"/>
      <c r="M305" s="206" t="e">
        <f t="shared" si="40"/>
        <v>#DIV/0!</v>
      </c>
      <c r="N305" s="206" t="e">
        <f t="shared" si="41"/>
        <v>#DIV/0!</v>
      </c>
      <c r="O305" s="41">
        <v>0</v>
      </c>
      <c r="P305" s="206" t="e">
        <f t="shared" si="36"/>
        <v>#DIV/0!</v>
      </c>
      <c r="Q305" s="41"/>
      <c r="R305" s="41">
        <f t="shared" si="38"/>
        <v>0</v>
      </c>
    </row>
    <row r="306" spans="1:18" ht="12.75" hidden="1">
      <c r="A306" s="13"/>
      <c r="B306" s="13"/>
      <c r="C306" s="14"/>
      <c r="D306" s="220"/>
      <c r="E306" s="16"/>
      <c r="F306" s="276"/>
      <c r="G306" s="13"/>
      <c r="H306" s="173"/>
      <c r="I306" s="102"/>
      <c r="J306" s="102"/>
      <c r="K306" s="41"/>
      <c r="L306" s="206"/>
      <c r="M306" s="206"/>
      <c r="N306" s="206" t="e">
        <f t="shared" si="41"/>
        <v>#DIV/0!</v>
      </c>
      <c r="O306" s="41"/>
      <c r="P306" s="206" t="e">
        <f t="shared" si="36"/>
        <v>#DIV/0!</v>
      </c>
      <c r="Q306" s="41"/>
      <c r="R306" s="41">
        <f t="shared" si="38"/>
        <v>0</v>
      </c>
    </row>
    <row r="307" spans="1:18" ht="12.75" hidden="1">
      <c r="A307" s="13"/>
      <c r="B307" s="13"/>
      <c r="C307" s="14"/>
      <c r="D307" s="220"/>
      <c r="E307" s="16"/>
      <c r="F307" s="276"/>
      <c r="G307" s="13"/>
      <c r="H307" s="173"/>
      <c r="I307" s="102"/>
      <c r="J307" s="102"/>
      <c r="K307" s="41"/>
      <c r="L307" s="206"/>
      <c r="M307" s="206"/>
      <c r="N307" s="206" t="e">
        <f t="shared" si="41"/>
        <v>#DIV/0!</v>
      </c>
      <c r="O307" s="41"/>
      <c r="P307" s="206" t="e">
        <f t="shared" si="36"/>
        <v>#DIV/0!</v>
      </c>
      <c r="Q307" s="41"/>
      <c r="R307" s="41">
        <f t="shared" si="38"/>
        <v>0</v>
      </c>
    </row>
    <row r="308" spans="1:18" ht="12.75">
      <c r="A308" s="13"/>
      <c r="B308" s="13"/>
      <c r="C308" s="14"/>
      <c r="D308" s="220"/>
      <c r="E308" s="16"/>
      <c r="F308" s="20" t="s">
        <v>334</v>
      </c>
      <c r="G308" s="17">
        <v>423</v>
      </c>
      <c r="H308" s="173" t="s">
        <v>42</v>
      </c>
      <c r="I308" s="102"/>
      <c r="J308" s="102"/>
      <c r="K308" s="296">
        <v>2000000</v>
      </c>
      <c r="L308" s="206"/>
      <c r="M308" s="206"/>
      <c r="N308" s="206"/>
      <c r="O308" s="296">
        <v>0</v>
      </c>
      <c r="P308" s="206">
        <f t="shared" si="36"/>
        <v>0</v>
      </c>
      <c r="Q308" s="41">
        <v>0</v>
      </c>
      <c r="R308" s="41">
        <f t="shared" si="38"/>
        <v>0</v>
      </c>
    </row>
    <row r="309" spans="1:18" ht="25.5">
      <c r="A309" s="13"/>
      <c r="B309" s="13"/>
      <c r="C309" s="14"/>
      <c r="D309" s="160" t="s">
        <v>1255</v>
      </c>
      <c r="E309" s="16"/>
      <c r="F309" s="276"/>
      <c r="G309" s="13"/>
      <c r="H309" s="15" t="s">
        <v>1254</v>
      </c>
      <c r="I309" s="41">
        <f>I311+I312+I319+I326+I328+I331+I332+I333</f>
        <v>1571097</v>
      </c>
      <c r="J309" s="41">
        <f>J311+J312+J319+J326+J328+J331+J332+J333</f>
        <v>1571097</v>
      </c>
      <c r="K309" s="41">
        <f>K311+K312+K319+K326+K328+K331+K332+K333</f>
        <v>360000</v>
      </c>
      <c r="L309" s="206">
        <f>(K309/I309)*100</f>
        <v>22.913925747423615</v>
      </c>
      <c r="M309" s="206">
        <f>(K309/J309)*100</f>
        <v>22.913925747423615</v>
      </c>
      <c r="N309" s="206">
        <f t="shared" si="41"/>
        <v>22.913925747423615</v>
      </c>
      <c r="O309" s="41">
        <f>O311+O312+O319+O326+O328+O331+O332+O333</f>
        <v>355000</v>
      </c>
      <c r="P309" s="206">
        <f t="shared" si="36"/>
        <v>98.61111111111111</v>
      </c>
      <c r="Q309" s="41">
        <f>Q311+Q312+Q319+Q326+Q328+Q331+Q332+Q333+Q313+Q318</f>
        <v>0</v>
      </c>
      <c r="R309" s="41">
        <f t="shared" si="38"/>
        <v>355000</v>
      </c>
    </row>
    <row r="310" spans="1:18" ht="12.75">
      <c r="A310" s="13"/>
      <c r="B310" s="13"/>
      <c r="C310" s="14">
        <v>620</v>
      </c>
      <c r="D310" s="160"/>
      <c r="E310" s="160"/>
      <c r="F310" s="318"/>
      <c r="G310" s="14"/>
      <c r="H310" s="15" t="s">
        <v>116</v>
      </c>
      <c r="I310" s="41">
        <f>I309</f>
        <v>1571097</v>
      </c>
      <c r="J310" s="41">
        <f>J309</f>
        <v>1571097</v>
      </c>
      <c r="K310" s="41">
        <f>K309</f>
        <v>360000</v>
      </c>
      <c r="L310" s="41">
        <f>L309</f>
        <v>22.913925747423615</v>
      </c>
      <c r="M310" s="206">
        <f>(K310/J310)*100</f>
        <v>22.913925747423615</v>
      </c>
      <c r="N310" s="206">
        <f t="shared" si="41"/>
        <v>22.913925747423615</v>
      </c>
      <c r="O310" s="41">
        <f>O309</f>
        <v>355000</v>
      </c>
      <c r="P310" s="206">
        <f t="shared" si="36"/>
        <v>98.61111111111111</v>
      </c>
      <c r="Q310" s="41">
        <f>Q309</f>
        <v>0</v>
      </c>
      <c r="R310" s="41">
        <f t="shared" si="38"/>
        <v>355000</v>
      </c>
    </row>
    <row r="311" spans="1:18" ht="12.75" hidden="1">
      <c r="A311" s="13"/>
      <c r="B311" s="13"/>
      <c r="C311" s="14"/>
      <c r="D311" s="220"/>
      <c r="E311" s="16"/>
      <c r="F311" s="276" t="s">
        <v>333</v>
      </c>
      <c r="G311" s="13">
        <v>411</v>
      </c>
      <c r="H311" s="166" t="s">
        <v>106</v>
      </c>
      <c r="I311" s="41">
        <v>0</v>
      </c>
      <c r="J311" s="41">
        <v>0</v>
      </c>
      <c r="K311" s="41">
        <v>0</v>
      </c>
      <c r="L311" s="206" t="e">
        <f>(K311/I311)*100</f>
        <v>#DIV/0!</v>
      </c>
      <c r="M311" s="206" t="e">
        <f>(K311/J311)*100</f>
        <v>#DIV/0!</v>
      </c>
      <c r="N311" s="206" t="e">
        <f t="shared" si="41"/>
        <v>#DIV/0!</v>
      </c>
      <c r="O311" s="41">
        <v>0</v>
      </c>
      <c r="P311" s="206" t="e">
        <f t="shared" si="36"/>
        <v>#DIV/0!</v>
      </c>
      <c r="Q311" s="41">
        <v>0</v>
      </c>
      <c r="R311" s="41">
        <f t="shared" si="38"/>
        <v>0</v>
      </c>
    </row>
    <row r="312" spans="1:18" ht="12.75" hidden="1">
      <c r="A312" s="13"/>
      <c r="B312" s="13"/>
      <c r="C312" s="14"/>
      <c r="D312" s="220"/>
      <c r="E312" s="16"/>
      <c r="F312" s="276" t="s">
        <v>334</v>
      </c>
      <c r="G312" s="13">
        <v>412</v>
      </c>
      <c r="H312" s="166" t="s">
        <v>38</v>
      </c>
      <c r="I312" s="41"/>
      <c r="J312" s="41"/>
      <c r="K312" s="41"/>
      <c r="L312" s="206"/>
      <c r="M312" s="206"/>
      <c r="N312" s="206" t="e">
        <f t="shared" si="41"/>
        <v>#DIV/0!</v>
      </c>
      <c r="O312" s="41"/>
      <c r="P312" s="206" t="e">
        <f t="shared" si="36"/>
        <v>#DIV/0!</v>
      </c>
      <c r="Q312" s="41">
        <v>0</v>
      </c>
      <c r="R312" s="41">
        <f t="shared" si="38"/>
        <v>0</v>
      </c>
    </row>
    <row r="313" spans="1:18" ht="12.75" hidden="1">
      <c r="A313" s="13"/>
      <c r="B313" s="13"/>
      <c r="C313" s="14"/>
      <c r="D313" s="220"/>
      <c r="E313" s="16"/>
      <c r="F313" s="276" t="s">
        <v>331</v>
      </c>
      <c r="G313" s="13">
        <v>421</v>
      </c>
      <c r="H313" s="166" t="s">
        <v>59</v>
      </c>
      <c r="I313" s="41"/>
      <c r="J313" s="41"/>
      <c r="K313" s="41"/>
      <c r="L313" s="206"/>
      <c r="M313" s="206"/>
      <c r="N313" s="206" t="e">
        <f t="shared" si="41"/>
        <v>#DIV/0!</v>
      </c>
      <c r="O313" s="41"/>
      <c r="P313" s="206" t="e">
        <f t="shared" si="36"/>
        <v>#DIV/0!</v>
      </c>
      <c r="Q313" s="296">
        <f>Q316+Q317+Q314+Q315</f>
        <v>0</v>
      </c>
      <c r="R313" s="41">
        <f t="shared" si="38"/>
        <v>0</v>
      </c>
    </row>
    <row r="314" spans="1:18" ht="12.75" hidden="1">
      <c r="A314" s="13"/>
      <c r="B314" s="13"/>
      <c r="C314" s="14"/>
      <c r="D314" s="220"/>
      <c r="E314" s="16"/>
      <c r="F314" s="276"/>
      <c r="G314" s="13"/>
      <c r="H314" s="173" t="s">
        <v>208</v>
      </c>
      <c r="I314" s="41"/>
      <c r="J314" s="41"/>
      <c r="K314" s="41"/>
      <c r="L314" s="206"/>
      <c r="M314" s="206"/>
      <c r="N314" s="206" t="e">
        <f t="shared" si="41"/>
        <v>#DIV/0!</v>
      </c>
      <c r="O314" s="41"/>
      <c r="P314" s="206" t="e">
        <f t="shared" si="36"/>
        <v>#DIV/0!</v>
      </c>
      <c r="Q314" s="41">
        <v>0</v>
      </c>
      <c r="R314" s="41">
        <f t="shared" si="38"/>
        <v>0</v>
      </c>
    </row>
    <row r="315" spans="1:18" ht="12.75" hidden="1">
      <c r="A315" s="13"/>
      <c r="B315" s="13"/>
      <c r="C315" s="14"/>
      <c r="D315" s="220"/>
      <c r="E315" s="16"/>
      <c r="F315" s="276"/>
      <c r="G315" s="13"/>
      <c r="H315" s="173" t="s">
        <v>111</v>
      </c>
      <c r="I315" s="41"/>
      <c r="J315" s="41"/>
      <c r="K315" s="41"/>
      <c r="L315" s="206"/>
      <c r="M315" s="206"/>
      <c r="N315" s="206" t="e">
        <f t="shared" si="41"/>
        <v>#DIV/0!</v>
      </c>
      <c r="O315" s="41"/>
      <c r="P315" s="206" t="e">
        <f t="shared" si="36"/>
        <v>#DIV/0!</v>
      </c>
      <c r="Q315" s="41">
        <v>0</v>
      </c>
      <c r="R315" s="41">
        <f t="shared" si="38"/>
        <v>0</v>
      </c>
    </row>
    <row r="316" spans="1:18" ht="12.75" hidden="1">
      <c r="A316" s="13"/>
      <c r="B316" s="13"/>
      <c r="C316" s="14"/>
      <c r="D316" s="220"/>
      <c r="E316" s="16"/>
      <c r="F316" s="276"/>
      <c r="G316" s="13"/>
      <c r="H316" s="166" t="s">
        <v>220</v>
      </c>
      <c r="I316" s="41"/>
      <c r="J316" s="41"/>
      <c r="K316" s="41"/>
      <c r="L316" s="206"/>
      <c r="M316" s="206"/>
      <c r="N316" s="206" t="e">
        <f t="shared" si="41"/>
        <v>#DIV/0!</v>
      </c>
      <c r="O316" s="41"/>
      <c r="P316" s="206" t="e">
        <f t="shared" si="36"/>
        <v>#DIV/0!</v>
      </c>
      <c r="Q316" s="41"/>
      <c r="R316" s="41">
        <f t="shared" si="38"/>
        <v>0</v>
      </c>
    </row>
    <row r="317" spans="1:18" ht="12.75" hidden="1">
      <c r="A317" s="13"/>
      <c r="B317" s="13"/>
      <c r="C317" s="14"/>
      <c r="D317" s="220"/>
      <c r="E317" s="16"/>
      <c r="F317" s="276"/>
      <c r="G317" s="13"/>
      <c r="H317" s="166" t="s">
        <v>214</v>
      </c>
      <c r="I317" s="41"/>
      <c r="J317" s="41"/>
      <c r="K317" s="41"/>
      <c r="L317" s="206"/>
      <c r="M317" s="206"/>
      <c r="N317" s="206" t="e">
        <f t="shared" si="41"/>
        <v>#DIV/0!</v>
      </c>
      <c r="O317" s="41"/>
      <c r="P317" s="206" t="e">
        <f t="shared" si="36"/>
        <v>#DIV/0!</v>
      </c>
      <c r="Q317" s="296"/>
      <c r="R317" s="41">
        <f t="shared" si="38"/>
        <v>0</v>
      </c>
    </row>
    <row r="318" spans="1:18" ht="12.75" hidden="1">
      <c r="A318" s="13"/>
      <c r="B318" s="13"/>
      <c r="C318" s="14"/>
      <c r="D318" s="220"/>
      <c r="E318" s="16"/>
      <c r="F318" s="276" t="s">
        <v>332</v>
      </c>
      <c r="G318" s="13">
        <v>422</v>
      </c>
      <c r="H318" s="166" t="s">
        <v>62</v>
      </c>
      <c r="I318" s="41"/>
      <c r="J318" s="41"/>
      <c r="K318" s="41"/>
      <c r="L318" s="206"/>
      <c r="M318" s="206"/>
      <c r="N318" s="206" t="e">
        <f t="shared" si="41"/>
        <v>#DIV/0!</v>
      </c>
      <c r="O318" s="41"/>
      <c r="P318" s="206" t="e">
        <f t="shared" si="36"/>
        <v>#DIV/0!</v>
      </c>
      <c r="Q318" s="296"/>
      <c r="R318" s="41">
        <f t="shared" si="38"/>
        <v>0</v>
      </c>
    </row>
    <row r="319" spans="1:18" ht="12.75">
      <c r="A319" s="13"/>
      <c r="B319" s="13"/>
      <c r="C319" s="14"/>
      <c r="D319" s="220"/>
      <c r="E319" s="16"/>
      <c r="F319" s="20" t="s">
        <v>335</v>
      </c>
      <c r="G319" s="13">
        <v>423</v>
      </c>
      <c r="H319" s="173" t="s">
        <v>42</v>
      </c>
      <c r="I319" s="41">
        <f>I320+I321+I322+I324+I325</f>
        <v>699072</v>
      </c>
      <c r="J319" s="41">
        <f>J320+J321+J322+J324+J325</f>
        <v>699072</v>
      </c>
      <c r="K319" s="41">
        <f>K320+K321+K322+K324+K325+K323</f>
        <v>360000</v>
      </c>
      <c r="L319" s="41">
        <f>L320+L321+L322+L324+L325+L323</f>
        <v>0</v>
      </c>
      <c r="M319" s="41">
        <f>M320+M321+M322+M324+M325+M323</f>
        <v>0</v>
      </c>
      <c r="N319" s="41" t="e">
        <f>N320+N321+N322+N324+N325+N323</f>
        <v>#DIV/0!</v>
      </c>
      <c r="O319" s="41">
        <f>O320+O321+O322+O324+O325+O323</f>
        <v>355000</v>
      </c>
      <c r="P319" s="206">
        <f t="shared" si="36"/>
        <v>98.61111111111111</v>
      </c>
      <c r="Q319" s="41">
        <f>Q320+Q321+Q322+Q324+Q325+Q323</f>
        <v>0</v>
      </c>
      <c r="R319" s="41">
        <f t="shared" si="38"/>
        <v>355000</v>
      </c>
    </row>
    <row r="320" spans="1:18" ht="12.75">
      <c r="A320" s="13"/>
      <c r="B320" s="13"/>
      <c r="C320" s="14"/>
      <c r="D320" s="220"/>
      <c r="E320" s="16"/>
      <c r="F320" s="276"/>
      <c r="G320" s="13"/>
      <c r="H320" s="294" t="s">
        <v>471</v>
      </c>
      <c r="I320" s="41"/>
      <c r="J320" s="41"/>
      <c r="K320" s="41"/>
      <c r="L320" s="206"/>
      <c r="M320" s="206"/>
      <c r="N320" s="206" t="e">
        <f t="shared" si="41"/>
        <v>#DIV/0!</v>
      </c>
      <c r="O320" s="41"/>
      <c r="P320" s="206"/>
      <c r="Q320" s="41"/>
      <c r="R320" s="41">
        <f t="shared" si="38"/>
        <v>0</v>
      </c>
    </row>
    <row r="321" spans="1:18" ht="12.75">
      <c r="A321" s="13"/>
      <c r="B321" s="13"/>
      <c r="C321" s="14"/>
      <c r="D321" s="220"/>
      <c r="E321" s="16"/>
      <c r="F321" s="276"/>
      <c r="G321" s="13"/>
      <c r="H321" s="294" t="s">
        <v>543</v>
      </c>
      <c r="I321" s="41"/>
      <c r="J321" s="41"/>
      <c r="K321" s="41"/>
      <c r="L321" s="206"/>
      <c r="M321" s="206"/>
      <c r="N321" s="206" t="e">
        <f t="shared" si="41"/>
        <v>#DIV/0!</v>
      </c>
      <c r="O321" s="41"/>
      <c r="P321" s="206"/>
      <c r="Q321" s="41"/>
      <c r="R321" s="41">
        <f t="shared" si="38"/>
        <v>0</v>
      </c>
    </row>
    <row r="322" spans="1:18" ht="12.75" hidden="1">
      <c r="A322" s="13"/>
      <c r="B322" s="13"/>
      <c r="C322" s="14"/>
      <c r="D322" s="220"/>
      <c r="E322" s="16"/>
      <c r="F322" s="276"/>
      <c r="G322" s="13"/>
      <c r="H322" s="294" t="s">
        <v>120</v>
      </c>
      <c r="I322" s="41"/>
      <c r="J322" s="41"/>
      <c r="K322" s="41"/>
      <c r="L322" s="206"/>
      <c r="M322" s="206"/>
      <c r="N322" s="206" t="e">
        <f t="shared" si="41"/>
        <v>#DIV/0!</v>
      </c>
      <c r="O322" s="41"/>
      <c r="P322" s="206" t="e">
        <f t="shared" si="36"/>
        <v>#DIV/0!</v>
      </c>
      <c r="Q322" s="41">
        <v>0</v>
      </c>
      <c r="R322" s="41">
        <f t="shared" si="38"/>
        <v>0</v>
      </c>
    </row>
    <row r="323" spans="1:18" ht="12.75">
      <c r="A323" s="13"/>
      <c r="B323" s="13"/>
      <c r="C323" s="14"/>
      <c r="D323" s="220"/>
      <c r="E323" s="16"/>
      <c r="F323" s="276"/>
      <c r="G323" s="13"/>
      <c r="H323" s="294" t="s">
        <v>120</v>
      </c>
      <c r="I323" s="41"/>
      <c r="J323" s="41"/>
      <c r="K323" s="41">
        <v>360000</v>
      </c>
      <c r="L323" s="206"/>
      <c r="M323" s="206"/>
      <c r="N323" s="206" t="e">
        <f t="shared" si="41"/>
        <v>#DIV/0!</v>
      </c>
      <c r="O323" s="41">
        <v>355000</v>
      </c>
      <c r="P323" s="206">
        <f t="shared" si="36"/>
        <v>98.61111111111111</v>
      </c>
      <c r="Q323" s="41"/>
      <c r="R323" s="41">
        <f t="shared" si="38"/>
        <v>355000</v>
      </c>
    </row>
    <row r="324" spans="1:18" ht="12.75" customHeight="1" hidden="1">
      <c r="A324" s="13"/>
      <c r="B324" s="13"/>
      <c r="C324" s="14"/>
      <c r="D324" s="220"/>
      <c r="E324" s="16"/>
      <c r="F324" s="276"/>
      <c r="G324" s="13"/>
      <c r="H324" s="294" t="s">
        <v>43</v>
      </c>
      <c r="I324" s="41"/>
      <c r="J324" s="41"/>
      <c r="K324" s="41"/>
      <c r="L324" s="206"/>
      <c r="M324" s="206"/>
      <c r="N324" s="206" t="e">
        <f t="shared" si="41"/>
        <v>#DIV/0!</v>
      </c>
      <c r="O324" s="41"/>
      <c r="P324" s="206" t="e">
        <f t="shared" si="36"/>
        <v>#DIV/0!</v>
      </c>
      <c r="Q324" s="296"/>
      <c r="R324" s="41">
        <f t="shared" si="38"/>
        <v>0</v>
      </c>
    </row>
    <row r="325" spans="1:18" ht="12.75" customHeight="1" hidden="1">
      <c r="A325" s="13"/>
      <c r="B325" s="13"/>
      <c r="C325" s="14"/>
      <c r="D325" s="220"/>
      <c r="E325" s="16"/>
      <c r="F325" s="276"/>
      <c r="G325" s="13"/>
      <c r="H325" s="294" t="s">
        <v>184</v>
      </c>
      <c r="I325" s="41">
        <v>699072</v>
      </c>
      <c r="J325" s="41">
        <v>699072</v>
      </c>
      <c r="K325" s="41"/>
      <c r="L325" s="206"/>
      <c r="M325" s="206"/>
      <c r="N325" s="206">
        <f t="shared" si="41"/>
        <v>0</v>
      </c>
      <c r="O325" s="41"/>
      <c r="P325" s="206" t="e">
        <f t="shared" si="36"/>
        <v>#DIV/0!</v>
      </c>
      <c r="Q325" s="296"/>
      <c r="R325" s="41">
        <f t="shared" si="38"/>
        <v>0</v>
      </c>
    </row>
    <row r="326" spans="1:18" ht="12.75" customHeight="1" hidden="1">
      <c r="A326" s="13"/>
      <c r="B326" s="13"/>
      <c r="C326" s="14"/>
      <c r="D326" s="220"/>
      <c r="E326" s="16"/>
      <c r="F326" s="276" t="s">
        <v>334</v>
      </c>
      <c r="G326" s="13">
        <v>424</v>
      </c>
      <c r="H326" s="166" t="s">
        <v>68</v>
      </c>
      <c r="I326" s="41">
        <f>I327</f>
        <v>0</v>
      </c>
      <c r="J326" s="41">
        <f>J327</f>
        <v>0</v>
      </c>
      <c r="K326" s="41">
        <f>K327</f>
        <v>0</v>
      </c>
      <c r="L326" s="206"/>
      <c r="M326" s="206"/>
      <c r="N326" s="206" t="e">
        <f t="shared" si="41"/>
        <v>#DIV/0!</v>
      </c>
      <c r="O326" s="41">
        <f>O327</f>
        <v>0</v>
      </c>
      <c r="P326" s="206" t="e">
        <f t="shared" si="36"/>
        <v>#DIV/0!</v>
      </c>
      <c r="Q326" s="41">
        <f>Q327</f>
        <v>0</v>
      </c>
      <c r="R326" s="41">
        <f t="shared" si="38"/>
        <v>0</v>
      </c>
    </row>
    <row r="327" spans="1:18" ht="25.5" customHeight="1" hidden="1">
      <c r="A327" s="13"/>
      <c r="B327" s="13"/>
      <c r="C327" s="14"/>
      <c r="D327" s="220"/>
      <c r="E327" s="16"/>
      <c r="F327" s="276"/>
      <c r="G327" s="13"/>
      <c r="H327" s="294" t="s">
        <v>1066</v>
      </c>
      <c r="I327" s="41">
        <v>0</v>
      </c>
      <c r="J327" s="41">
        <v>0</v>
      </c>
      <c r="K327" s="41">
        <v>0</v>
      </c>
      <c r="L327" s="206"/>
      <c r="M327" s="206"/>
      <c r="N327" s="206" t="e">
        <f t="shared" si="41"/>
        <v>#DIV/0!</v>
      </c>
      <c r="O327" s="41">
        <v>0</v>
      </c>
      <c r="P327" s="206" t="e">
        <f t="shared" si="36"/>
        <v>#DIV/0!</v>
      </c>
      <c r="Q327" s="296"/>
      <c r="R327" s="41">
        <f t="shared" si="38"/>
        <v>0</v>
      </c>
    </row>
    <row r="328" spans="1:18" ht="12.75" customHeight="1" hidden="1">
      <c r="A328" s="13"/>
      <c r="B328" s="13"/>
      <c r="C328" s="14"/>
      <c r="D328" s="220"/>
      <c r="E328" s="16"/>
      <c r="F328" s="276" t="s">
        <v>335</v>
      </c>
      <c r="G328" s="13">
        <v>426</v>
      </c>
      <c r="H328" s="166" t="s">
        <v>72</v>
      </c>
      <c r="I328" s="41">
        <f>I329+I330</f>
        <v>0</v>
      </c>
      <c r="J328" s="41">
        <f>J329+J330</f>
        <v>0</v>
      </c>
      <c r="K328" s="41">
        <f>K329+K330</f>
        <v>0</v>
      </c>
      <c r="L328" s="206"/>
      <c r="M328" s="206"/>
      <c r="N328" s="206" t="e">
        <f t="shared" si="41"/>
        <v>#DIV/0!</v>
      </c>
      <c r="O328" s="41">
        <f>O329+O330</f>
        <v>0</v>
      </c>
      <c r="P328" s="206" t="e">
        <f t="shared" si="36"/>
        <v>#DIV/0!</v>
      </c>
      <c r="Q328" s="41">
        <f>Q329+Q330</f>
        <v>0</v>
      </c>
      <c r="R328" s="41">
        <f t="shared" si="38"/>
        <v>0</v>
      </c>
    </row>
    <row r="329" spans="1:18" ht="12.75" customHeight="1" hidden="1">
      <c r="A329" s="13"/>
      <c r="B329" s="13"/>
      <c r="C329" s="14"/>
      <c r="D329" s="220"/>
      <c r="E329" s="16"/>
      <c r="F329" s="276"/>
      <c r="G329" s="13"/>
      <c r="H329" s="294" t="s">
        <v>777</v>
      </c>
      <c r="I329" s="41"/>
      <c r="J329" s="41"/>
      <c r="K329" s="41"/>
      <c r="L329" s="206"/>
      <c r="M329" s="206"/>
      <c r="N329" s="206" t="e">
        <f t="shared" si="41"/>
        <v>#DIV/0!</v>
      </c>
      <c r="O329" s="41"/>
      <c r="P329" s="206" t="e">
        <f t="shared" si="36"/>
        <v>#DIV/0!</v>
      </c>
      <c r="Q329" s="296">
        <v>0</v>
      </c>
      <c r="R329" s="41">
        <f t="shared" si="38"/>
        <v>0</v>
      </c>
    </row>
    <row r="330" spans="1:18" ht="12.75" customHeight="1" hidden="1">
      <c r="A330" s="13"/>
      <c r="B330" s="13"/>
      <c r="C330" s="14"/>
      <c r="D330" s="220"/>
      <c r="E330" s="16"/>
      <c r="F330" s="276"/>
      <c r="G330" s="13"/>
      <c r="H330" s="295" t="s">
        <v>513</v>
      </c>
      <c r="I330" s="41"/>
      <c r="J330" s="41"/>
      <c r="K330" s="41"/>
      <c r="L330" s="206"/>
      <c r="M330" s="206"/>
      <c r="N330" s="206" t="e">
        <f t="shared" si="41"/>
        <v>#DIV/0!</v>
      </c>
      <c r="O330" s="41"/>
      <c r="P330" s="206" t="e">
        <f t="shared" si="36"/>
        <v>#DIV/0!</v>
      </c>
      <c r="Q330" s="296">
        <v>0</v>
      </c>
      <c r="R330" s="41">
        <f t="shared" si="38"/>
        <v>0</v>
      </c>
    </row>
    <row r="331" spans="1:18" ht="12.75" customHeight="1" hidden="1">
      <c r="A331" s="13"/>
      <c r="B331" s="13"/>
      <c r="C331" s="14"/>
      <c r="D331" s="220"/>
      <c r="E331" s="16"/>
      <c r="F331" s="276" t="s">
        <v>336</v>
      </c>
      <c r="G331" s="13">
        <v>511</v>
      </c>
      <c r="H331" s="173" t="s">
        <v>78</v>
      </c>
      <c r="I331" s="41">
        <v>872025</v>
      </c>
      <c r="J331" s="41">
        <v>872025</v>
      </c>
      <c r="K331" s="41"/>
      <c r="L331" s="206"/>
      <c r="M331" s="206"/>
      <c r="N331" s="206">
        <f t="shared" si="41"/>
        <v>0</v>
      </c>
      <c r="O331" s="41"/>
      <c r="P331" s="206" t="e">
        <f t="shared" si="36"/>
        <v>#DIV/0!</v>
      </c>
      <c r="Q331" s="41"/>
      <c r="R331" s="41">
        <f t="shared" si="38"/>
        <v>0</v>
      </c>
    </row>
    <row r="332" spans="1:18" ht="12.75" customHeight="1" hidden="1">
      <c r="A332" s="13"/>
      <c r="B332" s="13"/>
      <c r="C332" s="14"/>
      <c r="D332" s="220"/>
      <c r="E332" s="16"/>
      <c r="F332" s="276" t="s">
        <v>339</v>
      </c>
      <c r="G332" s="13">
        <v>512</v>
      </c>
      <c r="H332" s="166" t="s">
        <v>92</v>
      </c>
      <c r="I332" s="41"/>
      <c r="J332" s="41"/>
      <c r="K332" s="41"/>
      <c r="L332" s="206"/>
      <c r="M332" s="206"/>
      <c r="N332" s="206" t="e">
        <f t="shared" si="41"/>
        <v>#DIV/0!</v>
      </c>
      <c r="O332" s="41"/>
      <c r="P332" s="206" t="e">
        <f aca="true" t="shared" si="42" ref="P332:P397">O332/K332*100</f>
        <v>#DIV/0!</v>
      </c>
      <c r="Q332" s="41">
        <v>0</v>
      </c>
      <c r="R332" s="41">
        <f t="shared" si="38"/>
        <v>0</v>
      </c>
    </row>
    <row r="333" spans="1:18" ht="12.75" customHeight="1" hidden="1">
      <c r="A333" s="13"/>
      <c r="B333" s="13"/>
      <c r="C333" s="14"/>
      <c r="D333" s="220"/>
      <c r="E333" s="16"/>
      <c r="F333" s="276" t="s">
        <v>337</v>
      </c>
      <c r="G333" s="13">
        <v>515</v>
      </c>
      <c r="H333" s="166" t="s">
        <v>1065</v>
      </c>
      <c r="I333" s="41">
        <v>0</v>
      </c>
      <c r="J333" s="41">
        <v>0</v>
      </c>
      <c r="K333" s="41">
        <v>0</v>
      </c>
      <c r="L333" s="206"/>
      <c r="M333" s="206"/>
      <c r="N333" s="206" t="e">
        <f t="shared" si="41"/>
        <v>#DIV/0!</v>
      </c>
      <c r="O333" s="41">
        <v>0</v>
      </c>
      <c r="P333" s="206" t="e">
        <f t="shared" si="42"/>
        <v>#DIV/0!</v>
      </c>
      <c r="Q333" s="41"/>
      <c r="R333" s="41">
        <f t="shared" si="38"/>
        <v>0</v>
      </c>
    </row>
    <row r="334" spans="1:18" ht="25.5" customHeight="1" hidden="1">
      <c r="A334" s="13"/>
      <c r="B334" s="13"/>
      <c r="C334" s="14"/>
      <c r="D334" s="160" t="s">
        <v>1054</v>
      </c>
      <c r="E334" s="16"/>
      <c r="F334" s="276"/>
      <c r="G334" s="13"/>
      <c r="H334" s="15" t="s">
        <v>1053</v>
      </c>
      <c r="I334" s="41">
        <f>I335</f>
        <v>0</v>
      </c>
      <c r="J334" s="41">
        <f>J335</f>
        <v>0</v>
      </c>
      <c r="K334" s="41">
        <f>K335</f>
        <v>0</v>
      </c>
      <c r="L334" s="206">
        <v>0</v>
      </c>
      <c r="M334" s="206"/>
      <c r="N334" s="206" t="e">
        <f t="shared" si="41"/>
        <v>#DIV/0!</v>
      </c>
      <c r="O334" s="41">
        <f>O335</f>
        <v>0</v>
      </c>
      <c r="P334" s="206" t="e">
        <f t="shared" si="42"/>
        <v>#DIV/0!</v>
      </c>
      <c r="Q334" s="41">
        <f>Q335</f>
        <v>0</v>
      </c>
      <c r="R334" s="41">
        <f t="shared" si="38"/>
        <v>0</v>
      </c>
    </row>
    <row r="335" spans="1:18" ht="12.75" customHeight="1" hidden="1">
      <c r="A335" s="13"/>
      <c r="B335" s="13"/>
      <c r="C335" s="14">
        <v>620</v>
      </c>
      <c r="D335" s="160"/>
      <c r="E335" s="160"/>
      <c r="F335" s="318"/>
      <c r="G335" s="14"/>
      <c r="H335" s="15" t="s">
        <v>116</v>
      </c>
      <c r="I335" s="41">
        <f>I336+I339</f>
        <v>0</v>
      </c>
      <c r="J335" s="41">
        <f>J336+J339</f>
        <v>0</v>
      </c>
      <c r="K335" s="41">
        <f>K336+K339</f>
        <v>0</v>
      </c>
      <c r="L335" s="206">
        <v>0</v>
      </c>
      <c r="M335" s="206"/>
      <c r="N335" s="206" t="e">
        <f t="shared" si="41"/>
        <v>#DIV/0!</v>
      </c>
      <c r="O335" s="41">
        <f>O336+O339</f>
        <v>0</v>
      </c>
      <c r="P335" s="206" t="e">
        <f t="shared" si="42"/>
        <v>#DIV/0!</v>
      </c>
      <c r="Q335" s="41">
        <f>Q336+Q339</f>
        <v>0</v>
      </c>
      <c r="R335" s="41">
        <f aca="true" t="shared" si="43" ref="R335:R400">O335+Q335</f>
        <v>0</v>
      </c>
    </row>
    <row r="336" spans="1:18" ht="12.75" customHeight="1" hidden="1">
      <c r="A336" s="13"/>
      <c r="B336" s="13"/>
      <c r="C336" s="14"/>
      <c r="D336" s="220"/>
      <c r="E336" s="16"/>
      <c r="F336" s="276" t="s">
        <v>1051</v>
      </c>
      <c r="G336" s="13">
        <v>423</v>
      </c>
      <c r="H336" s="173" t="s">
        <v>42</v>
      </c>
      <c r="I336" s="41">
        <f>I337+I338</f>
        <v>0</v>
      </c>
      <c r="J336" s="41">
        <f>J337+J338</f>
        <v>0</v>
      </c>
      <c r="K336" s="41">
        <f>K337+K338</f>
        <v>0</v>
      </c>
      <c r="L336" s="206">
        <v>0</v>
      </c>
      <c r="M336" s="206"/>
      <c r="N336" s="206" t="e">
        <f t="shared" si="41"/>
        <v>#DIV/0!</v>
      </c>
      <c r="O336" s="41">
        <f>O337+O338</f>
        <v>0</v>
      </c>
      <c r="P336" s="206" t="e">
        <f t="shared" si="42"/>
        <v>#DIV/0!</v>
      </c>
      <c r="Q336" s="41">
        <f>Q337+Q338</f>
        <v>0</v>
      </c>
      <c r="R336" s="41">
        <f t="shared" si="43"/>
        <v>0</v>
      </c>
    </row>
    <row r="337" spans="1:18" ht="12.75" customHeight="1" hidden="1">
      <c r="A337" s="13"/>
      <c r="B337" s="13"/>
      <c r="C337" s="14"/>
      <c r="D337" s="220"/>
      <c r="E337" s="16"/>
      <c r="F337" s="276"/>
      <c r="G337" s="13">
        <v>4234</v>
      </c>
      <c r="H337" s="173" t="s">
        <v>543</v>
      </c>
      <c r="I337" s="41">
        <v>0</v>
      </c>
      <c r="J337" s="41">
        <v>0</v>
      </c>
      <c r="K337" s="41">
        <v>0</v>
      </c>
      <c r="L337" s="206">
        <v>0</v>
      </c>
      <c r="M337" s="206"/>
      <c r="N337" s="206" t="e">
        <f t="shared" si="41"/>
        <v>#DIV/0!</v>
      </c>
      <c r="O337" s="41">
        <v>0</v>
      </c>
      <c r="P337" s="206" t="e">
        <f t="shared" si="42"/>
        <v>#DIV/0!</v>
      </c>
      <c r="Q337" s="41">
        <v>0</v>
      </c>
      <c r="R337" s="41">
        <f t="shared" si="43"/>
        <v>0</v>
      </c>
    </row>
    <row r="338" spans="1:18" ht="12.75" customHeight="1" hidden="1">
      <c r="A338" s="13"/>
      <c r="B338" s="13"/>
      <c r="C338" s="14"/>
      <c r="D338" s="220"/>
      <c r="E338" s="16"/>
      <c r="F338" s="276"/>
      <c r="G338" s="13">
        <v>4239</v>
      </c>
      <c r="H338" s="173" t="s">
        <v>184</v>
      </c>
      <c r="I338" s="41">
        <v>0</v>
      </c>
      <c r="J338" s="41">
        <v>0</v>
      </c>
      <c r="K338" s="41">
        <v>0</v>
      </c>
      <c r="L338" s="206">
        <v>0</v>
      </c>
      <c r="M338" s="206"/>
      <c r="N338" s="206" t="e">
        <f t="shared" si="41"/>
        <v>#DIV/0!</v>
      </c>
      <c r="O338" s="41">
        <v>0</v>
      </c>
      <c r="P338" s="206" t="e">
        <f t="shared" si="42"/>
        <v>#DIV/0!</v>
      </c>
      <c r="Q338" s="41">
        <v>0</v>
      </c>
      <c r="R338" s="41">
        <f t="shared" si="43"/>
        <v>0</v>
      </c>
    </row>
    <row r="339" spans="1:18" ht="12.75" customHeight="1" hidden="1">
      <c r="A339" s="13"/>
      <c r="B339" s="13"/>
      <c r="C339" s="14"/>
      <c r="D339" s="220"/>
      <c r="E339" s="16"/>
      <c r="F339" s="276" t="s">
        <v>1052</v>
      </c>
      <c r="G339" s="13">
        <v>512</v>
      </c>
      <c r="H339" s="173" t="s">
        <v>92</v>
      </c>
      <c r="I339" s="41">
        <v>0</v>
      </c>
      <c r="J339" s="41">
        <v>0</v>
      </c>
      <c r="K339" s="41">
        <v>0</v>
      </c>
      <c r="L339" s="206">
        <v>0</v>
      </c>
      <c r="M339" s="206"/>
      <c r="N339" s="206" t="e">
        <f t="shared" si="41"/>
        <v>#DIV/0!</v>
      </c>
      <c r="O339" s="41">
        <v>0</v>
      </c>
      <c r="P339" s="206" t="e">
        <f t="shared" si="42"/>
        <v>#DIV/0!</v>
      </c>
      <c r="Q339" s="41">
        <v>0</v>
      </c>
      <c r="R339" s="41">
        <f t="shared" si="43"/>
        <v>0</v>
      </c>
    </row>
    <row r="340" spans="1:18" ht="38.25" customHeight="1" hidden="1">
      <c r="A340" s="13"/>
      <c r="B340" s="13"/>
      <c r="C340" s="14"/>
      <c r="D340" s="160" t="s">
        <v>1054</v>
      </c>
      <c r="E340" s="16"/>
      <c r="F340" s="276"/>
      <c r="G340" s="13"/>
      <c r="H340" s="15" t="s">
        <v>1119</v>
      </c>
      <c r="I340" s="41">
        <f>I342+I343+I345</f>
        <v>1736837</v>
      </c>
      <c r="J340" s="41">
        <f>J342+J343+J345</f>
        <v>1736837</v>
      </c>
      <c r="K340" s="41">
        <f>K342+K343+K345</f>
        <v>0</v>
      </c>
      <c r="L340" s="206">
        <f>(K340/I340)*100</f>
        <v>0</v>
      </c>
      <c r="M340" s="206">
        <f>(K340/J340)*100</f>
        <v>0</v>
      </c>
      <c r="N340" s="206">
        <f t="shared" si="41"/>
        <v>0</v>
      </c>
      <c r="O340" s="41">
        <f>O342+O343+O345</f>
        <v>0</v>
      </c>
      <c r="P340" s="206" t="e">
        <f t="shared" si="42"/>
        <v>#DIV/0!</v>
      </c>
      <c r="Q340" s="206">
        <f>Q342+Q343+Q345+Q344</f>
        <v>0</v>
      </c>
      <c r="R340" s="41">
        <f t="shared" si="43"/>
        <v>0</v>
      </c>
    </row>
    <row r="341" spans="1:18" ht="12.75" customHeight="1" hidden="1">
      <c r="A341" s="13"/>
      <c r="B341" s="13"/>
      <c r="C341" s="14">
        <v>620</v>
      </c>
      <c r="D341" s="160"/>
      <c r="E341" s="160"/>
      <c r="F341" s="318"/>
      <c r="G341" s="14"/>
      <c r="H341" s="15" t="s">
        <v>116</v>
      </c>
      <c r="I341" s="41">
        <f>I340</f>
        <v>1736837</v>
      </c>
      <c r="J341" s="41">
        <f>J340</f>
        <v>1736837</v>
      </c>
      <c r="K341" s="41">
        <f>K340</f>
        <v>0</v>
      </c>
      <c r="L341" s="41">
        <f>L340</f>
        <v>0</v>
      </c>
      <c r="M341" s="206">
        <f>(K341/J341)*100</f>
        <v>0</v>
      </c>
      <c r="N341" s="206">
        <f t="shared" si="41"/>
        <v>0</v>
      </c>
      <c r="O341" s="41">
        <f>O340</f>
        <v>0</v>
      </c>
      <c r="P341" s="206" t="e">
        <f t="shared" si="42"/>
        <v>#DIV/0!</v>
      </c>
      <c r="Q341" s="41">
        <f>Q340</f>
        <v>0</v>
      </c>
      <c r="R341" s="41">
        <f t="shared" si="43"/>
        <v>0</v>
      </c>
    </row>
    <row r="342" spans="1:18" ht="12.75" customHeight="1" hidden="1">
      <c r="A342" s="13"/>
      <c r="B342" s="13"/>
      <c r="C342" s="14"/>
      <c r="D342" s="220"/>
      <c r="E342" s="16"/>
      <c r="F342" s="276" t="s">
        <v>339</v>
      </c>
      <c r="G342" s="13">
        <v>423</v>
      </c>
      <c r="H342" s="173" t="s">
        <v>42</v>
      </c>
      <c r="I342" s="41">
        <v>1218167</v>
      </c>
      <c r="J342" s="41">
        <v>1218167</v>
      </c>
      <c r="K342" s="41"/>
      <c r="L342" s="206"/>
      <c r="M342" s="206"/>
      <c r="N342" s="206">
        <f t="shared" si="41"/>
        <v>0</v>
      </c>
      <c r="O342" s="41"/>
      <c r="P342" s="206" t="e">
        <f t="shared" si="42"/>
        <v>#DIV/0!</v>
      </c>
      <c r="Q342" s="296"/>
      <c r="R342" s="41">
        <f t="shared" si="43"/>
        <v>0</v>
      </c>
    </row>
    <row r="343" spans="1:18" ht="12.75" customHeight="1" hidden="1">
      <c r="A343" s="13"/>
      <c r="B343" s="13"/>
      <c r="C343" s="14"/>
      <c r="D343" s="220"/>
      <c r="E343" s="16"/>
      <c r="F343" s="276" t="s">
        <v>340</v>
      </c>
      <c r="G343" s="13">
        <v>424</v>
      </c>
      <c r="H343" s="173" t="s">
        <v>68</v>
      </c>
      <c r="I343" s="41">
        <v>518670</v>
      </c>
      <c r="J343" s="41">
        <v>518670</v>
      </c>
      <c r="K343" s="41"/>
      <c r="L343" s="206"/>
      <c r="M343" s="206"/>
      <c r="N343" s="206">
        <f t="shared" si="41"/>
        <v>0</v>
      </c>
      <c r="O343" s="41"/>
      <c r="P343" s="206" t="e">
        <f t="shared" si="42"/>
        <v>#DIV/0!</v>
      </c>
      <c r="Q343" s="296"/>
      <c r="R343" s="41">
        <f t="shared" si="43"/>
        <v>0</v>
      </c>
    </row>
    <row r="344" spans="1:18" ht="12.75" customHeight="1" hidden="1">
      <c r="A344" s="13"/>
      <c r="B344" s="13"/>
      <c r="C344" s="14"/>
      <c r="D344" s="220"/>
      <c r="E344" s="16"/>
      <c r="F344" s="276" t="s">
        <v>341</v>
      </c>
      <c r="G344" s="13">
        <v>512</v>
      </c>
      <c r="H344" s="173" t="s">
        <v>92</v>
      </c>
      <c r="I344" s="41"/>
      <c r="J344" s="41"/>
      <c r="K344" s="41"/>
      <c r="L344" s="206"/>
      <c r="M344" s="206"/>
      <c r="N344" s="206" t="e">
        <f t="shared" si="41"/>
        <v>#DIV/0!</v>
      </c>
      <c r="O344" s="41"/>
      <c r="P344" s="206" t="e">
        <f t="shared" si="42"/>
        <v>#DIV/0!</v>
      </c>
      <c r="Q344" s="296"/>
      <c r="R344" s="41">
        <f t="shared" si="43"/>
        <v>0</v>
      </c>
    </row>
    <row r="345" spans="1:18" ht="12.75" customHeight="1" hidden="1">
      <c r="A345" s="13"/>
      <c r="B345" s="13"/>
      <c r="C345" s="14"/>
      <c r="D345" s="220"/>
      <c r="E345" s="16"/>
      <c r="F345" s="276" t="s">
        <v>342</v>
      </c>
      <c r="G345" s="13">
        <v>515</v>
      </c>
      <c r="H345" s="166" t="s">
        <v>1065</v>
      </c>
      <c r="I345" s="41"/>
      <c r="J345" s="41"/>
      <c r="K345" s="41"/>
      <c r="L345" s="206"/>
      <c r="M345" s="206"/>
      <c r="N345" s="206" t="e">
        <f t="shared" si="41"/>
        <v>#DIV/0!</v>
      </c>
      <c r="O345" s="41"/>
      <c r="P345" s="206" t="e">
        <f t="shared" si="42"/>
        <v>#DIV/0!</v>
      </c>
      <c r="Q345" s="296"/>
      <c r="R345" s="41">
        <f t="shared" si="43"/>
        <v>0</v>
      </c>
    </row>
    <row r="346" spans="1:18" ht="12.75" customHeight="1">
      <c r="A346" s="13"/>
      <c r="B346" s="13"/>
      <c r="C346" s="14"/>
      <c r="D346" s="220"/>
      <c r="E346" s="16"/>
      <c r="F346" s="276"/>
      <c r="G346" s="13"/>
      <c r="H346" s="285" t="s">
        <v>1075</v>
      </c>
      <c r="I346" s="41">
        <f aca="true" t="shared" si="44" ref="I346:J348">I347</f>
        <v>0</v>
      </c>
      <c r="J346" s="41">
        <f t="shared" si="44"/>
        <v>0</v>
      </c>
      <c r="K346" s="41">
        <f>K347</f>
        <v>1100000</v>
      </c>
      <c r="L346" s="206"/>
      <c r="M346" s="206"/>
      <c r="N346" s="206" t="e">
        <f t="shared" si="41"/>
        <v>#DIV/0!</v>
      </c>
      <c r="O346" s="41">
        <f>O347</f>
        <v>0</v>
      </c>
      <c r="P346" s="206">
        <f t="shared" si="42"/>
        <v>0</v>
      </c>
      <c r="Q346" s="41">
        <f>Q347</f>
        <v>0</v>
      </c>
      <c r="R346" s="41">
        <f t="shared" si="43"/>
        <v>0</v>
      </c>
    </row>
    <row r="347" spans="1:18" ht="25.5" customHeight="1">
      <c r="A347" s="13"/>
      <c r="B347" s="13"/>
      <c r="C347" s="14"/>
      <c r="D347" s="160" t="s">
        <v>747</v>
      </c>
      <c r="E347" s="16"/>
      <c r="F347" s="276"/>
      <c r="G347" s="13"/>
      <c r="H347" s="15" t="s">
        <v>1240</v>
      </c>
      <c r="I347" s="41">
        <f t="shared" si="44"/>
        <v>0</v>
      </c>
      <c r="J347" s="41">
        <f t="shared" si="44"/>
        <v>0</v>
      </c>
      <c r="K347" s="41">
        <f>K348</f>
        <v>1100000</v>
      </c>
      <c r="L347" s="206"/>
      <c r="M347" s="206"/>
      <c r="N347" s="206" t="e">
        <f t="shared" si="41"/>
        <v>#DIV/0!</v>
      </c>
      <c r="O347" s="41">
        <f>O348</f>
        <v>0</v>
      </c>
      <c r="P347" s="206">
        <f t="shared" si="42"/>
        <v>0</v>
      </c>
      <c r="Q347" s="41">
        <f>Q348</f>
        <v>0</v>
      </c>
      <c r="R347" s="41">
        <f t="shared" si="43"/>
        <v>0</v>
      </c>
    </row>
    <row r="348" spans="1:18" ht="12.75" customHeight="1">
      <c r="A348" s="13"/>
      <c r="B348" s="13"/>
      <c r="C348" s="14">
        <v>473</v>
      </c>
      <c r="D348" s="220"/>
      <c r="E348" s="16"/>
      <c r="F348" s="276"/>
      <c r="G348" s="13"/>
      <c r="H348" s="15" t="s">
        <v>920</v>
      </c>
      <c r="I348" s="41">
        <f t="shared" si="44"/>
        <v>0</v>
      </c>
      <c r="J348" s="41">
        <f t="shared" si="44"/>
        <v>0</v>
      </c>
      <c r="K348" s="41">
        <f>K349+K357</f>
        <v>1100000</v>
      </c>
      <c r="L348" s="206"/>
      <c r="M348" s="206"/>
      <c r="N348" s="206" t="e">
        <f t="shared" si="41"/>
        <v>#DIV/0!</v>
      </c>
      <c r="O348" s="41">
        <f>O349+O357</f>
        <v>0</v>
      </c>
      <c r="P348" s="206">
        <f t="shared" si="42"/>
        <v>0</v>
      </c>
      <c r="Q348" s="41"/>
      <c r="R348" s="41">
        <f t="shared" si="43"/>
        <v>0</v>
      </c>
    </row>
    <row r="349" spans="1:18" ht="12.75" customHeight="1">
      <c r="A349" s="13"/>
      <c r="B349" s="13"/>
      <c r="C349" s="14"/>
      <c r="D349" s="220"/>
      <c r="E349" s="16"/>
      <c r="F349" s="20" t="s">
        <v>1256</v>
      </c>
      <c r="G349" s="13">
        <v>423</v>
      </c>
      <c r="H349" s="173" t="s">
        <v>42</v>
      </c>
      <c r="I349" s="41">
        <v>0</v>
      </c>
      <c r="J349" s="41">
        <v>0</v>
      </c>
      <c r="K349" s="296">
        <v>100000</v>
      </c>
      <c r="L349" s="206"/>
      <c r="M349" s="206"/>
      <c r="N349" s="206" t="e">
        <f t="shared" si="41"/>
        <v>#DIV/0!</v>
      </c>
      <c r="O349" s="296">
        <v>0</v>
      </c>
      <c r="P349" s="206">
        <f t="shared" si="42"/>
        <v>0</v>
      </c>
      <c r="Q349" s="41"/>
      <c r="R349" s="41">
        <f t="shared" si="43"/>
        <v>0</v>
      </c>
    </row>
    <row r="350" spans="1:18" ht="25.5" customHeight="1" hidden="1">
      <c r="A350" s="13"/>
      <c r="B350" s="13"/>
      <c r="C350" s="14"/>
      <c r="D350" s="160" t="s">
        <v>757</v>
      </c>
      <c r="E350" s="16"/>
      <c r="F350" s="20"/>
      <c r="G350" s="13"/>
      <c r="H350" s="285" t="s">
        <v>1076</v>
      </c>
      <c r="I350" s="41">
        <f>I351</f>
        <v>87702</v>
      </c>
      <c r="J350" s="41">
        <f>J351</f>
        <v>87702</v>
      </c>
      <c r="K350" s="296">
        <f>K351</f>
        <v>0</v>
      </c>
      <c r="L350" s="206"/>
      <c r="M350" s="206"/>
      <c r="N350" s="206">
        <f t="shared" si="41"/>
        <v>0</v>
      </c>
      <c r="O350" s="296">
        <f>O351</f>
        <v>0</v>
      </c>
      <c r="P350" s="206" t="e">
        <f t="shared" si="42"/>
        <v>#DIV/0!</v>
      </c>
      <c r="Q350" s="41">
        <f>Q351</f>
        <v>0</v>
      </c>
      <c r="R350" s="41">
        <f t="shared" si="43"/>
        <v>0</v>
      </c>
    </row>
    <row r="351" spans="1:18" ht="38.25" customHeight="1" hidden="1">
      <c r="A351" s="13"/>
      <c r="B351" s="13"/>
      <c r="C351" s="14">
        <v>421</v>
      </c>
      <c r="D351" s="160" t="s">
        <v>966</v>
      </c>
      <c r="E351" s="16"/>
      <c r="F351" s="20"/>
      <c r="G351" s="13"/>
      <c r="H351" s="15" t="s">
        <v>1120</v>
      </c>
      <c r="I351" s="206">
        <f>I352+I353+I354+I356</f>
        <v>87702</v>
      </c>
      <c r="J351" s="206">
        <f>J352+J353+J354+J356</f>
        <v>87702</v>
      </c>
      <c r="K351" s="311">
        <f>K352+K353+K354+K356</f>
        <v>0</v>
      </c>
      <c r="L351" s="206"/>
      <c r="M351" s="206"/>
      <c r="N351" s="206">
        <f t="shared" si="41"/>
        <v>0</v>
      </c>
      <c r="O351" s="311">
        <f>O352+O353+O354+O356</f>
        <v>0</v>
      </c>
      <c r="P351" s="206" t="e">
        <f t="shared" si="42"/>
        <v>#DIV/0!</v>
      </c>
      <c r="Q351" s="206">
        <f>Q352+Q353+Q356+Q355</f>
        <v>0</v>
      </c>
      <c r="R351" s="41">
        <f t="shared" si="43"/>
        <v>0</v>
      </c>
    </row>
    <row r="352" spans="1:18" ht="12.75" customHeight="1" hidden="1">
      <c r="A352" s="13"/>
      <c r="B352" s="13"/>
      <c r="C352" s="14"/>
      <c r="D352" s="160"/>
      <c r="E352" s="16"/>
      <c r="F352" s="20" t="s">
        <v>1093</v>
      </c>
      <c r="G352" s="13">
        <v>421</v>
      </c>
      <c r="H352" s="173" t="s">
        <v>59</v>
      </c>
      <c r="I352" s="41">
        <v>87702</v>
      </c>
      <c r="J352" s="41">
        <v>87702</v>
      </c>
      <c r="K352" s="296"/>
      <c r="L352" s="206"/>
      <c r="M352" s="206"/>
      <c r="N352" s="206">
        <f t="shared" si="41"/>
        <v>0</v>
      </c>
      <c r="O352" s="296"/>
      <c r="P352" s="206" t="e">
        <f t="shared" si="42"/>
        <v>#DIV/0!</v>
      </c>
      <c r="Q352" s="41"/>
      <c r="R352" s="41">
        <f t="shared" si="43"/>
        <v>0</v>
      </c>
    </row>
    <row r="353" spans="1:18" ht="12.75" customHeight="1" hidden="1">
      <c r="A353" s="13"/>
      <c r="B353" s="13"/>
      <c r="C353" s="14"/>
      <c r="D353" s="220"/>
      <c r="E353" s="16"/>
      <c r="F353" s="20" t="s">
        <v>316</v>
      </c>
      <c r="G353" s="13">
        <v>423</v>
      </c>
      <c r="H353" s="173" t="s">
        <v>42</v>
      </c>
      <c r="I353" s="41"/>
      <c r="J353" s="41"/>
      <c r="K353" s="296"/>
      <c r="L353" s="206"/>
      <c r="M353" s="206"/>
      <c r="N353" s="206" t="e">
        <f t="shared" si="41"/>
        <v>#DIV/0!</v>
      </c>
      <c r="O353" s="296"/>
      <c r="P353" s="206" t="e">
        <f t="shared" si="42"/>
        <v>#DIV/0!</v>
      </c>
      <c r="Q353" s="41"/>
      <c r="R353" s="41">
        <f t="shared" si="43"/>
        <v>0</v>
      </c>
    </row>
    <row r="354" spans="1:18" ht="12.75" customHeight="1" hidden="1">
      <c r="A354" s="13"/>
      <c r="B354" s="13"/>
      <c r="C354" s="14"/>
      <c r="D354" s="220"/>
      <c r="E354" s="16"/>
      <c r="F354" s="20" t="s">
        <v>1106</v>
      </c>
      <c r="G354" s="13">
        <v>424</v>
      </c>
      <c r="H354" s="166" t="s">
        <v>68</v>
      </c>
      <c r="I354" s="41"/>
      <c r="J354" s="41"/>
      <c r="K354" s="296"/>
      <c r="L354" s="206"/>
      <c r="M354" s="206"/>
      <c r="N354" s="206" t="e">
        <f t="shared" si="41"/>
        <v>#DIV/0!</v>
      </c>
      <c r="O354" s="296"/>
      <c r="P354" s="206" t="e">
        <f t="shared" si="42"/>
        <v>#DIV/0!</v>
      </c>
      <c r="Q354" s="41"/>
      <c r="R354" s="41">
        <f t="shared" si="43"/>
        <v>0</v>
      </c>
    </row>
    <row r="355" spans="1:18" ht="12.75" customHeight="1" hidden="1">
      <c r="A355" s="13"/>
      <c r="B355" s="13"/>
      <c r="C355" s="14"/>
      <c r="D355" s="220"/>
      <c r="E355" s="16"/>
      <c r="F355" s="20" t="s">
        <v>1153</v>
      </c>
      <c r="G355" s="13">
        <v>423</v>
      </c>
      <c r="H355" s="173" t="s">
        <v>42</v>
      </c>
      <c r="I355" s="41"/>
      <c r="J355" s="41"/>
      <c r="K355" s="296"/>
      <c r="L355" s="206"/>
      <c r="M355" s="206"/>
      <c r="N355" s="206"/>
      <c r="O355" s="296"/>
      <c r="P355" s="206" t="e">
        <f t="shared" si="42"/>
        <v>#DIV/0!</v>
      </c>
      <c r="Q355" s="296"/>
      <c r="R355" s="41">
        <f t="shared" si="43"/>
        <v>0</v>
      </c>
    </row>
    <row r="356" spans="1:18" ht="12.75" customHeight="1" hidden="1">
      <c r="A356" s="13"/>
      <c r="B356" s="13"/>
      <c r="C356" s="14"/>
      <c r="D356" s="220"/>
      <c r="E356" s="16"/>
      <c r="F356" s="20" t="s">
        <v>1094</v>
      </c>
      <c r="G356" s="13">
        <v>511</v>
      </c>
      <c r="H356" s="173" t="s">
        <v>78</v>
      </c>
      <c r="I356" s="41"/>
      <c r="J356" s="41"/>
      <c r="K356" s="296"/>
      <c r="L356" s="206"/>
      <c r="M356" s="206"/>
      <c r="N356" s="206">
        <v>0</v>
      </c>
      <c r="O356" s="296"/>
      <c r="P356" s="206" t="e">
        <f t="shared" si="42"/>
        <v>#DIV/0!</v>
      </c>
      <c r="Q356" s="296"/>
      <c r="R356" s="41">
        <f t="shared" si="43"/>
        <v>0</v>
      </c>
    </row>
    <row r="357" spans="1:18" ht="12.75" customHeight="1">
      <c r="A357" s="13"/>
      <c r="B357" s="13"/>
      <c r="C357" s="14"/>
      <c r="D357" s="220"/>
      <c r="E357" s="16"/>
      <c r="F357" s="20" t="s">
        <v>1257</v>
      </c>
      <c r="G357" s="13">
        <v>513</v>
      </c>
      <c r="H357" s="173" t="s">
        <v>1241</v>
      </c>
      <c r="I357" s="41"/>
      <c r="J357" s="41"/>
      <c r="K357" s="296">
        <v>1000000</v>
      </c>
      <c r="L357" s="206"/>
      <c r="M357" s="206"/>
      <c r="N357" s="206"/>
      <c r="O357" s="296">
        <v>0</v>
      </c>
      <c r="P357" s="206"/>
      <c r="Q357" s="296"/>
      <c r="R357" s="41"/>
    </row>
    <row r="358" spans="1:18" ht="25.5">
      <c r="A358" s="13"/>
      <c r="B358" s="13"/>
      <c r="C358" s="14"/>
      <c r="D358" s="160" t="s">
        <v>1260</v>
      </c>
      <c r="E358" s="16"/>
      <c r="F358" s="276"/>
      <c r="G358" s="13"/>
      <c r="H358" s="15" t="s">
        <v>1261</v>
      </c>
      <c r="I358" s="41"/>
      <c r="J358" s="41"/>
      <c r="K358" s="41">
        <f>K359</f>
        <v>300000</v>
      </c>
      <c r="L358" s="206"/>
      <c r="M358" s="206"/>
      <c r="N358" s="206"/>
      <c r="O358" s="41">
        <f>O359</f>
        <v>0</v>
      </c>
      <c r="P358" s="206">
        <f t="shared" si="42"/>
        <v>0</v>
      </c>
      <c r="Q358" s="41">
        <f>Q359</f>
        <v>0</v>
      </c>
      <c r="R358" s="41">
        <f t="shared" si="43"/>
        <v>0</v>
      </c>
    </row>
    <row r="359" spans="1:18" ht="12.75">
      <c r="A359" s="13"/>
      <c r="B359" s="13"/>
      <c r="C359" s="14">
        <v>620</v>
      </c>
      <c r="D359" s="220"/>
      <c r="E359" s="16"/>
      <c r="F359" s="20" t="s">
        <v>336</v>
      </c>
      <c r="G359" s="13">
        <v>472</v>
      </c>
      <c r="H359" s="173" t="s">
        <v>139</v>
      </c>
      <c r="I359" s="41"/>
      <c r="J359" s="41"/>
      <c r="K359" s="41">
        <v>300000</v>
      </c>
      <c r="L359" s="206"/>
      <c r="M359" s="206"/>
      <c r="N359" s="206"/>
      <c r="O359" s="41">
        <v>0</v>
      </c>
      <c r="P359" s="206">
        <f t="shared" si="42"/>
        <v>0</v>
      </c>
      <c r="Q359" s="41"/>
      <c r="R359" s="41">
        <f t="shared" si="43"/>
        <v>0</v>
      </c>
    </row>
    <row r="360" spans="1:18" ht="12.75">
      <c r="A360" s="13"/>
      <c r="B360" s="13"/>
      <c r="C360" s="14"/>
      <c r="D360" s="160" t="s">
        <v>659</v>
      </c>
      <c r="E360" s="16"/>
      <c r="F360" s="276"/>
      <c r="G360" s="13"/>
      <c r="H360" s="285" t="s">
        <v>661</v>
      </c>
      <c r="I360" s="41">
        <f aca="true" t="shared" si="45" ref="I360:J362">I361</f>
        <v>5500617</v>
      </c>
      <c r="J360" s="41">
        <f t="shared" si="45"/>
        <v>5000000</v>
      </c>
      <c r="K360" s="41">
        <f>K361+K366+K368</f>
        <v>6250000</v>
      </c>
      <c r="L360" s="206"/>
      <c r="M360" s="206"/>
      <c r="N360" s="206">
        <f t="shared" si="41"/>
        <v>113.62361713240531</v>
      </c>
      <c r="O360" s="41">
        <f>O361+O366+O368</f>
        <v>0</v>
      </c>
      <c r="P360" s="206">
        <f t="shared" si="42"/>
        <v>0</v>
      </c>
      <c r="Q360" s="41">
        <f>Q362</f>
        <v>0</v>
      </c>
      <c r="R360" s="41">
        <f t="shared" si="43"/>
        <v>0</v>
      </c>
    </row>
    <row r="361" spans="1:18" ht="25.5">
      <c r="A361" s="13"/>
      <c r="B361" s="13"/>
      <c r="C361" s="14"/>
      <c r="D361" s="160" t="s">
        <v>752</v>
      </c>
      <c r="E361" s="16"/>
      <c r="F361" s="276"/>
      <c r="G361" s="13"/>
      <c r="H361" s="15" t="s">
        <v>841</v>
      </c>
      <c r="I361" s="41">
        <f t="shared" si="45"/>
        <v>5500617</v>
      </c>
      <c r="J361" s="41">
        <f t="shared" si="45"/>
        <v>5000000</v>
      </c>
      <c r="K361" s="41">
        <f>K362</f>
        <v>2000000</v>
      </c>
      <c r="L361" s="206"/>
      <c r="M361" s="206"/>
      <c r="N361" s="206">
        <f t="shared" si="41"/>
        <v>36.3595574823697</v>
      </c>
      <c r="O361" s="41">
        <f>O362</f>
        <v>0</v>
      </c>
      <c r="P361" s="206">
        <f t="shared" si="42"/>
        <v>0</v>
      </c>
      <c r="Q361" s="41"/>
      <c r="R361" s="41">
        <f t="shared" si="43"/>
        <v>0</v>
      </c>
    </row>
    <row r="362" spans="1:18" ht="25.5">
      <c r="A362" s="13"/>
      <c r="B362" s="13"/>
      <c r="C362" s="14">
        <v>560</v>
      </c>
      <c r="D362" s="160"/>
      <c r="E362" s="160"/>
      <c r="F362" s="318"/>
      <c r="G362" s="14"/>
      <c r="H362" s="15" t="s">
        <v>923</v>
      </c>
      <c r="I362" s="41">
        <f>I363+I364</f>
        <v>5500617</v>
      </c>
      <c r="J362" s="41">
        <f t="shared" si="45"/>
        <v>5000000</v>
      </c>
      <c r="K362" s="41">
        <f>K364+K365</f>
        <v>2000000</v>
      </c>
      <c r="L362" s="206"/>
      <c r="M362" s="206"/>
      <c r="N362" s="206">
        <f t="shared" si="41"/>
        <v>36.3595574823697</v>
      </c>
      <c r="O362" s="41">
        <f>O364+O365</f>
        <v>0</v>
      </c>
      <c r="P362" s="206">
        <f t="shared" si="42"/>
        <v>0</v>
      </c>
      <c r="Q362" s="41">
        <f>Q363</f>
        <v>0</v>
      </c>
      <c r="R362" s="41">
        <f t="shared" si="43"/>
        <v>0</v>
      </c>
    </row>
    <row r="363" spans="1:18" ht="25.5" hidden="1">
      <c r="A363" s="13"/>
      <c r="B363" s="13"/>
      <c r="C363" s="14"/>
      <c r="D363" s="220"/>
      <c r="E363" s="16"/>
      <c r="F363" s="276" t="s">
        <v>318</v>
      </c>
      <c r="G363" s="13">
        <v>511</v>
      </c>
      <c r="H363" s="166" t="s">
        <v>1195</v>
      </c>
      <c r="I363" s="41">
        <v>5000000</v>
      </c>
      <c r="J363" s="41">
        <v>5000000</v>
      </c>
      <c r="K363" s="41">
        <v>0</v>
      </c>
      <c r="L363" s="206"/>
      <c r="M363" s="206"/>
      <c r="N363" s="206">
        <f t="shared" si="41"/>
        <v>0</v>
      </c>
      <c r="O363" s="41">
        <v>0</v>
      </c>
      <c r="P363" s="206" t="e">
        <f t="shared" si="42"/>
        <v>#DIV/0!</v>
      </c>
      <c r="Q363" s="41">
        <v>0</v>
      </c>
      <c r="R363" s="41">
        <f t="shared" si="43"/>
        <v>0</v>
      </c>
    </row>
    <row r="364" spans="1:18" ht="12.75">
      <c r="A364" s="13"/>
      <c r="B364" s="13"/>
      <c r="C364" s="14"/>
      <c r="D364" s="220"/>
      <c r="E364" s="16"/>
      <c r="F364" s="20" t="s">
        <v>327</v>
      </c>
      <c r="G364" s="13">
        <v>425</v>
      </c>
      <c r="H364" s="173" t="s">
        <v>1186</v>
      </c>
      <c r="I364" s="41">
        <v>500617</v>
      </c>
      <c r="J364" s="41"/>
      <c r="K364" s="296">
        <v>1628000</v>
      </c>
      <c r="L364" s="206"/>
      <c r="M364" s="206"/>
      <c r="N364" s="206">
        <f t="shared" si="41"/>
        <v>325.1987047982789</v>
      </c>
      <c r="O364" s="296">
        <v>0</v>
      </c>
      <c r="P364" s="206">
        <f t="shared" si="42"/>
        <v>0</v>
      </c>
      <c r="Q364" s="41">
        <v>0</v>
      </c>
      <c r="R364" s="41">
        <f t="shared" si="43"/>
        <v>0</v>
      </c>
    </row>
    <row r="365" spans="1:18" ht="25.5">
      <c r="A365" s="13"/>
      <c r="B365" s="13"/>
      <c r="C365" s="14"/>
      <c r="D365" s="220"/>
      <c r="E365" s="16"/>
      <c r="F365" s="20" t="s">
        <v>1258</v>
      </c>
      <c r="G365" s="13">
        <v>511</v>
      </c>
      <c r="H365" s="173" t="s">
        <v>1242</v>
      </c>
      <c r="I365" s="41"/>
      <c r="J365" s="41"/>
      <c r="K365" s="296">
        <v>372000</v>
      </c>
      <c r="L365" s="206"/>
      <c r="M365" s="206"/>
      <c r="N365" s="206"/>
      <c r="O365" s="296">
        <v>0</v>
      </c>
      <c r="P365" s="206">
        <v>0</v>
      </c>
      <c r="Q365" s="41"/>
      <c r="R365" s="41">
        <f t="shared" si="43"/>
        <v>0</v>
      </c>
    </row>
    <row r="366" spans="1:18" ht="25.5">
      <c r="A366" s="13"/>
      <c r="B366" s="13"/>
      <c r="C366" s="14"/>
      <c r="D366" s="160" t="s">
        <v>753</v>
      </c>
      <c r="E366" s="16"/>
      <c r="F366" s="276"/>
      <c r="G366" s="13"/>
      <c r="H366" s="15" t="s">
        <v>842</v>
      </c>
      <c r="I366" s="41"/>
      <c r="J366" s="41"/>
      <c r="K366" s="41">
        <f>K367</f>
        <v>1750000</v>
      </c>
      <c r="L366" s="206"/>
      <c r="M366" s="206"/>
      <c r="N366" s="206"/>
      <c r="O366" s="41">
        <f>O367</f>
        <v>0</v>
      </c>
      <c r="P366" s="206">
        <f t="shared" si="42"/>
        <v>0</v>
      </c>
      <c r="Q366" s="41">
        <f>Q367</f>
        <v>0</v>
      </c>
      <c r="R366" s="41">
        <f t="shared" si="43"/>
        <v>0</v>
      </c>
    </row>
    <row r="367" spans="1:18" ht="12.75">
      <c r="A367" s="13"/>
      <c r="B367" s="13"/>
      <c r="C367" s="14">
        <v>560</v>
      </c>
      <c r="D367" s="220"/>
      <c r="E367" s="16"/>
      <c r="F367" s="20" t="s">
        <v>328</v>
      </c>
      <c r="G367" s="13">
        <v>511</v>
      </c>
      <c r="H367" s="173" t="s">
        <v>1295</v>
      </c>
      <c r="I367" s="41"/>
      <c r="J367" s="41"/>
      <c r="K367" s="296">
        <v>1750000</v>
      </c>
      <c r="L367" s="206"/>
      <c r="M367" s="206"/>
      <c r="N367" s="206"/>
      <c r="O367" s="296">
        <v>0</v>
      </c>
      <c r="P367" s="206">
        <f t="shared" si="42"/>
        <v>0</v>
      </c>
      <c r="Q367" s="41">
        <v>0</v>
      </c>
      <c r="R367" s="41">
        <f t="shared" si="43"/>
        <v>0</v>
      </c>
    </row>
    <row r="368" spans="1:18" ht="25.5">
      <c r="A368" s="13"/>
      <c r="B368" s="13"/>
      <c r="C368" s="14"/>
      <c r="D368" s="160" t="s">
        <v>683</v>
      </c>
      <c r="E368" s="16"/>
      <c r="F368" s="276"/>
      <c r="G368" s="13"/>
      <c r="H368" s="15" t="s">
        <v>1243</v>
      </c>
      <c r="I368" s="41"/>
      <c r="J368" s="41"/>
      <c r="K368" s="41">
        <f>K369</f>
        <v>2500000</v>
      </c>
      <c r="L368" s="206"/>
      <c r="M368" s="206"/>
      <c r="N368" s="206"/>
      <c r="O368" s="41">
        <f>O369</f>
        <v>0</v>
      </c>
      <c r="P368" s="206">
        <f t="shared" si="42"/>
        <v>0</v>
      </c>
      <c r="Q368" s="41">
        <f>Q369</f>
        <v>0</v>
      </c>
      <c r="R368" s="41">
        <f t="shared" si="43"/>
        <v>0</v>
      </c>
    </row>
    <row r="369" spans="1:18" ht="12.75">
      <c r="A369" s="13"/>
      <c r="B369" s="13"/>
      <c r="C369" s="14">
        <v>560</v>
      </c>
      <c r="D369" s="220"/>
      <c r="E369" s="16"/>
      <c r="F369" s="20" t="s">
        <v>1259</v>
      </c>
      <c r="G369" s="13">
        <v>423</v>
      </c>
      <c r="H369" s="173" t="s">
        <v>42</v>
      </c>
      <c r="I369" s="41"/>
      <c r="J369" s="41"/>
      <c r="K369" s="296">
        <v>2500000</v>
      </c>
      <c r="L369" s="311"/>
      <c r="M369" s="311"/>
      <c r="N369" s="311"/>
      <c r="O369" s="296">
        <v>0</v>
      </c>
      <c r="P369" s="206">
        <f t="shared" si="42"/>
        <v>0</v>
      </c>
      <c r="Q369" s="296"/>
      <c r="R369" s="41">
        <f t="shared" si="43"/>
        <v>0</v>
      </c>
    </row>
    <row r="370" spans="1:18" ht="25.5">
      <c r="A370" s="13"/>
      <c r="B370" s="13"/>
      <c r="C370" s="14"/>
      <c r="D370" s="160" t="s">
        <v>636</v>
      </c>
      <c r="E370" s="160"/>
      <c r="F370" s="318"/>
      <c r="G370" s="14"/>
      <c r="H370" s="285" t="s">
        <v>823</v>
      </c>
      <c r="I370" s="41">
        <f>I371+I402</f>
        <v>42865786</v>
      </c>
      <c r="J370" s="41">
        <f>J371+J402</f>
        <v>40665000</v>
      </c>
      <c r="K370" s="41">
        <f>K371+K402+K406</f>
        <v>46236900</v>
      </c>
      <c r="L370" s="206">
        <f>(K370/I370)*100</f>
        <v>107.86434663766575</v>
      </c>
      <c r="M370" s="206">
        <f aca="true" t="shared" si="46" ref="M370:M389">(K370/J370)*100</f>
        <v>113.70195499815566</v>
      </c>
      <c r="N370" s="206">
        <f aca="true" t="shared" si="47" ref="N370:N454">K370/I370*100</f>
        <v>107.86434663766575</v>
      </c>
      <c r="O370" s="41">
        <f>O371+O402+O406</f>
        <v>3102463.4</v>
      </c>
      <c r="P370" s="206">
        <f t="shared" si="42"/>
        <v>6.709929515170783</v>
      </c>
      <c r="Q370" s="41">
        <f>Q371+Q402+Q404</f>
        <v>0</v>
      </c>
      <c r="R370" s="41">
        <f t="shared" si="43"/>
        <v>3102463.4</v>
      </c>
    </row>
    <row r="371" spans="1:18" ht="38.25">
      <c r="A371" s="13"/>
      <c r="B371" s="13"/>
      <c r="C371" s="14"/>
      <c r="D371" s="160" t="s">
        <v>640</v>
      </c>
      <c r="E371" s="16"/>
      <c r="F371" s="276"/>
      <c r="G371" s="13"/>
      <c r="H371" s="15" t="s">
        <v>996</v>
      </c>
      <c r="I371" s="41">
        <f>I372</f>
        <v>35400786</v>
      </c>
      <c r="J371" s="41">
        <f>J372</f>
        <v>33200000</v>
      </c>
      <c r="K371" s="41">
        <f>K372</f>
        <v>28086900</v>
      </c>
      <c r="L371" s="206">
        <f>(K371/I371)*100</f>
        <v>79.33976381202383</v>
      </c>
      <c r="M371" s="206">
        <f t="shared" si="46"/>
        <v>84.59909638554217</v>
      </c>
      <c r="N371" s="206">
        <f t="shared" si="47"/>
        <v>79.33976381202383</v>
      </c>
      <c r="O371" s="41">
        <f>O372</f>
        <v>2645563.4</v>
      </c>
      <c r="P371" s="206">
        <f t="shared" si="42"/>
        <v>9.419207530912988</v>
      </c>
      <c r="Q371" s="41">
        <f>Q372</f>
        <v>0</v>
      </c>
      <c r="R371" s="41">
        <f t="shared" si="43"/>
        <v>2645563.4</v>
      </c>
    </row>
    <row r="372" spans="1:18" ht="12.75">
      <c r="A372" s="13"/>
      <c r="B372" s="13"/>
      <c r="C372" s="14">
        <v>451</v>
      </c>
      <c r="D372" s="160"/>
      <c r="E372" s="160"/>
      <c r="F372" s="318"/>
      <c r="G372" s="14"/>
      <c r="H372" s="15" t="s">
        <v>918</v>
      </c>
      <c r="I372" s="41">
        <f>I374+I375+I401+I400</f>
        <v>35400786</v>
      </c>
      <c r="J372" s="41">
        <f>J374+J375+J401</f>
        <v>33200000</v>
      </c>
      <c r="K372" s="41">
        <f>K373+K374+K375+K401+K400</f>
        <v>28086900</v>
      </c>
      <c r="L372" s="41">
        <f>L371</f>
        <v>79.33976381202383</v>
      </c>
      <c r="M372" s="206">
        <f t="shared" si="46"/>
        <v>84.59909638554217</v>
      </c>
      <c r="N372" s="206">
        <f t="shared" si="47"/>
        <v>79.33976381202383</v>
      </c>
      <c r="O372" s="41">
        <f>O373+O374+O375+O401+O400</f>
        <v>2645563.4</v>
      </c>
      <c r="P372" s="206">
        <f t="shared" si="42"/>
        <v>9.419207530912988</v>
      </c>
      <c r="Q372" s="41">
        <f>Q374+Q375</f>
        <v>0</v>
      </c>
      <c r="R372" s="41">
        <f t="shared" si="43"/>
        <v>2645563.4</v>
      </c>
    </row>
    <row r="373" spans="1:18" ht="12.75">
      <c r="A373" s="13"/>
      <c r="B373" s="13"/>
      <c r="C373" s="14"/>
      <c r="D373" s="160"/>
      <c r="E373" s="160"/>
      <c r="F373" s="20" t="s">
        <v>316</v>
      </c>
      <c r="G373" s="17">
        <v>423</v>
      </c>
      <c r="H373" s="173" t="s">
        <v>1196</v>
      </c>
      <c r="I373" s="41"/>
      <c r="J373" s="41"/>
      <c r="K373" s="41">
        <v>430000</v>
      </c>
      <c r="L373" s="41"/>
      <c r="M373" s="206"/>
      <c r="N373" s="206"/>
      <c r="O373" s="41">
        <v>0</v>
      </c>
      <c r="P373" s="206">
        <f t="shared" si="42"/>
        <v>0</v>
      </c>
      <c r="Q373" s="41"/>
      <c r="R373" s="41">
        <f t="shared" si="43"/>
        <v>0</v>
      </c>
    </row>
    <row r="374" spans="1:18" ht="12.75">
      <c r="A374" s="13"/>
      <c r="B374" s="13"/>
      <c r="C374" s="14"/>
      <c r="D374" s="160"/>
      <c r="E374" s="160"/>
      <c r="F374" s="20" t="s">
        <v>317</v>
      </c>
      <c r="G374" s="17">
        <v>425</v>
      </c>
      <c r="H374" s="173" t="s">
        <v>69</v>
      </c>
      <c r="I374" s="41">
        <v>28000000</v>
      </c>
      <c r="J374" s="41">
        <v>28000000</v>
      </c>
      <c r="K374" s="41">
        <v>22850000</v>
      </c>
      <c r="L374" s="41">
        <f>L372</f>
        <v>79.33976381202383</v>
      </c>
      <c r="M374" s="206">
        <f t="shared" si="46"/>
        <v>81.60714285714286</v>
      </c>
      <c r="N374" s="206">
        <f t="shared" si="47"/>
        <v>81.60714285714286</v>
      </c>
      <c r="O374" s="41">
        <v>1341147.4</v>
      </c>
      <c r="P374" s="206">
        <f t="shared" si="42"/>
        <v>5.8693540481400435</v>
      </c>
      <c r="Q374" s="41">
        <v>0</v>
      </c>
      <c r="R374" s="41">
        <f t="shared" si="43"/>
        <v>1341147.4</v>
      </c>
    </row>
    <row r="375" spans="1:18" ht="12.75">
      <c r="A375" s="13"/>
      <c r="B375" s="13"/>
      <c r="C375" s="14"/>
      <c r="D375" s="160"/>
      <c r="E375" s="160"/>
      <c r="F375" s="20" t="s">
        <v>318</v>
      </c>
      <c r="G375" s="13">
        <v>451</v>
      </c>
      <c r="H375" s="173" t="s">
        <v>1181</v>
      </c>
      <c r="I375" s="41">
        <v>4718000</v>
      </c>
      <c r="J375" s="41">
        <v>2800000</v>
      </c>
      <c r="K375" s="41">
        <v>2400000</v>
      </c>
      <c r="L375" s="41">
        <f>L374</f>
        <v>79.33976381202383</v>
      </c>
      <c r="M375" s="206">
        <f t="shared" si="46"/>
        <v>85.71428571428571</v>
      </c>
      <c r="N375" s="206">
        <f t="shared" si="47"/>
        <v>50.86901229334464</v>
      </c>
      <c r="O375" s="41">
        <v>1204416</v>
      </c>
      <c r="P375" s="206">
        <f t="shared" si="42"/>
        <v>50.184</v>
      </c>
      <c r="Q375" s="41">
        <v>0</v>
      </c>
      <c r="R375" s="41">
        <f t="shared" si="43"/>
        <v>1204416</v>
      </c>
    </row>
    <row r="376" spans="1:18" ht="25.5" hidden="1">
      <c r="A376" s="13"/>
      <c r="B376" s="13"/>
      <c r="C376" s="14"/>
      <c r="D376" s="160" t="s">
        <v>822</v>
      </c>
      <c r="E376" s="16"/>
      <c r="F376" s="20"/>
      <c r="G376" s="13"/>
      <c r="H376" s="15" t="s">
        <v>824</v>
      </c>
      <c r="I376" s="41">
        <f>I378</f>
        <v>0</v>
      </c>
      <c r="J376" s="41">
        <f>J378</f>
        <v>0</v>
      </c>
      <c r="K376" s="41">
        <f>K378</f>
        <v>0</v>
      </c>
      <c r="L376" s="206" t="e">
        <f>(K376/I376)*100</f>
        <v>#DIV/0!</v>
      </c>
      <c r="M376" s="206" t="e">
        <f t="shared" si="46"/>
        <v>#DIV/0!</v>
      </c>
      <c r="N376" s="206" t="e">
        <f t="shared" si="47"/>
        <v>#DIV/0!</v>
      </c>
      <c r="O376" s="41"/>
      <c r="P376" s="206" t="e">
        <f t="shared" si="42"/>
        <v>#DIV/0!</v>
      </c>
      <c r="Q376" s="41">
        <f>Q378</f>
        <v>0</v>
      </c>
      <c r="R376" s="41">
        <f t="shared" si="43"/>
        <v>0</v>
      </c>
    </row>
    <row r="377" spans="1:18" ht="12.75" hidden="1">
      <c r="A377" s="13"/>
      <c r="B377" s="13"/>
      <c r="C377" s="14">
        <v>451</v>
      </c>
      <c r="D377" s="160"/>
      <c r="E377" s="160"/>
      <c r="F377" s="160"/>
      <c r="G377" s="14"/>
      <c r="H377" s="15" t="s">
        <v>918</v>
      </c>
      <c r="I377" s="41">
        <f>I376</f>
        <v>0</v>
      </c>
      <c r="J377" s="41">
        <f>J376</f>
        <v>0</v>
      </c>
      <c r="K377" s="41">
        <f>K376</f>
        <v>0</v>
      </c>
      <c r="L377" s="41" t="e">
        <f>L376</f>
        <v>#DIV/0!</v>
      </c>
      <c r="M377" s="206" t="e">
        <f t="shared" si="46"/>
        <v>#DIV/0!</v>
      </c>
      <c r="N377" s="206" t="e">
        <f t="shared" si="47"/>
        <v>#DIV/0!</v>
      </c>
      <c r="O377" s="41"/>
      <c r="P377" s="206" t="e">
        <f t="shared" si="42"/>
        <v>#DIV/0!</v>
      </c>
      <c r="Q377" s="41">
        <f>Q376</f>
        <v>0</v>
      </c>
      <c r="R377" s="41">
        <f t="shared" si="43"/>
        <v>0</v>
      </c>
    </row>
    <row r="378" spans="1:18" ht="12.75" hidden="1">
      <c r="A378" s="13"/>
      <c r="B378" s="13"/>
      <c r="C378" s="14"/>
      <c r="D378" s="220"/>
      <c r="E378" s="16"/>
      <c r="F378" s="20" t="s">
        <v>308</v>
      </c>
      <c r="G378" s="13">
        <v>511</v>
      </c>
      <c r="H378" s="166" t="s">
        <v>78</v>
      </c>
      <c r="I378" s="41">
        <v>0</v>
      </c>
      <c r="J378" s="41">
        <v>0</v>
      </c>
      <c r="K378" s="41">
        <v>0</v>
      </c>
      <c r="L378" s="206" t="e">
        <f>(K378/I378)*100</f>
        <v>#DIV/0!</v>
      </c>
      <c r="M378" s="206" t="e">
        <f t="shared" si="46"/>
        <v>#DIV/0!</v>
      </c>
      <c r="N378" s="206" t="e">
        <f t="shared" si="47"/>
        <v>#DIV/0!</v>
      </c>
      <c r="O378" s="41"/>
      <c r="P378" s="206" t="e">
        <f t="shared" si="42"/>
        <v>#DIV/0!</v>
      </c>
      <c r="Q378" s="41">
        <v>0</v>
      </c>
      <c r="R378" s="41">
        <f t="shared" si="43"/>
        <v>0</v>
      </c>
    </row>
    <row r="379" spans="1:18" ht="25.5" hidden="1">
      <c r="A379" s="13"/>
      <c r="B379" s="13"/>
      <c r="C379" s="14"/>
      <c r="D379" s="160" t="s">
        <v>825</v>
      </c>
      <c r="E379" s="16"/>
      <c r="F379" s="20"/>
      <c r="G379" s="13"/>
      <c r="H379" s="15" t="s">
        <v>826</v>
      </c>
      <c r="I379" s="41">
        <f>I381</f>
        <v>0</v>
      </c>
      <c r="J379" s="41">
        <f>J381</f>
        <v>0</v>
      </c>
      <c r="K379" s="41">
        <f>K381</f>
        <v>0</v>
      </c>
      <c r="L379" s="206" t="e">
        <f>(K379/I379)*100</f>
        <v>#DIV/0!</v>
      </c>
      <c r="M379" s="206" t="e">
        <f t="shared" si="46"/>
        <v>#DIV/0!</v>
      </c>
      <c r="N379" s="206" t="e">
        <f t="shared" si="47"/>
        <v>#DIV/0!</v>
      </c>
      <c r="O379" s="41"/>
      <c r="P379" s="206" t="e">
        <f t="shared" si="42"/>
        <v>#DIV/0!</v>
      </c>
      <c r="Q379" s="41">
        <f>Q381</f>
        <v>0</v>
      </c>
      <c r="R379" s="41">
        <f t="shared" si="43"/>
        <v>0</v>
      </c>
    </row>
    <row r="380" spans="1:18" ht="12.75" hidden="1">
      <c r="A380" s="13"/>
      <c r="B380" s="13"/>
      <c r="C380" s="14">
        <v>451</v>
      </c>
      <c r="D380" s="160"/>
      <c r="E380" s="160"/>
      <c r="F380" s="160"/>
      <c r="G380" s="14"/>
      <c r="H380" s="15" t="s">
        <v>918</v>
      </c>
      <c r="I380" s="41">
        <f>I379</f>
        <v>0</v>
      </c>
      <c r="J380" s="41">
        <f>J379</f>
        <v>0</v>
      </c>
      <c r="K380" s="41">
        <f>K379</f>
        <v>0</v>
      </c>
      <c r="L380" s="41" t="e">
        <f>L379</f>
        <v>#DIV/0!</v>
      </c>
      <c r="M380" s="206" t="e">
        <f t="shared" si="46"/>
        <v>#DIV/0!</v>
      </c>
      <c r="N380" s="206" t="e">
        <f t="shared" si="47"/>
        <v>#DIV/0!</v>
      </c>
      <c r="O380" s="41"/>
      <c r="P380" s="206" t="e">
        <f t="shared" si="42"/>
        <v>#DIV/0!</v>
      </c>
      <c r="Q380" s="41">
        <f>Q379</f>
        <v>0</v>
      </c>
      <c r="R380" s="41">
        <f t="shared" si="43"/>
        <v>0</v>
      </c>
    </row>
    <row r="381" spans="1:18" ht="12.75" hidden="1">
      <c r="A381" s="13"/>
      <c r="B381" s="13"/>
      <c r="C381" s="14"/>
      <c r="D381" s="220"/>
      <c r="E381" s="16"/>
      <c r="F381" s="20" t="s">
        <v>309</v>
      </c>
      <c r="G381" s="13">
        <v>511</v>
      </c>
      <c r="H381" s="166" t="s">
        <v>78</v>
      </c>
      <c r="I381" s="41">
        <v>0</v>
      </c>
      <c r="J381" s="41">
        <v>0</v>
      </c>
      <c r="K381" s="41">
        <v>0</v>
      </c>
      <c r="L381" s="206" t="e">
        <f>(K381/I381)*100</f>
        <v>#DIV/0!</v>
      </c>
      <c r="M381" s="206" t="e">
        <f t="shared" si="46"/>
        <v>#DIV/0!</v>
      </c>
      <c r="N381" s="206" t="e">
        <f t="shared" si="47"/>
        <v>#DIV/0!</v>
      </c>
      <c r="O381" s="41"/>
      <c r="P381" s="206" t="e">
        <f t="shared" si="42"/>
        <v>#DIV/0!</v>
      </c>
      <c r="Q381" s="41">
        <v>0</v>
      </c>
      <c r="R381" s="41">
        <f t="shared" si="43"/>
        <v>0</v>
      </c>
    </row>
    <row r="382" spans="1:18" ht="12.75" hidden="1">
      <c r="A382" s="13"/>
      <c r="B382" s="13"/>
      <c r="C382" s="14"/>
      <c r="D382" s="160" t="s">
        <v>742</v>
      </c>
      <c r="E382" s="160"/>
      <c r="F382" s="160"/>
      <c r="G382" s="14"/>
      <c r="H382" s="15" t="s">
        <v>744</v>
      </c>
      <c r="I382" s="41">
        <f>I383</f>
        <v>0</v>
      </c>
      <c r="J382" s="41">
        <f>J383</f>
        <v>0</v>
      </c>
      <c r="K382" s="41">
        <f>K383</f>
        <v>0</v>
      </c>
      <c r="L382" s="206" t="e">
        <f>(K382/I382)*100</f>
        <v>#DIV/0!</v>
      </c>
      <c r="M382" s="206" t="e">
        <f t="shared" si="46"/>
        <v>#DIV/0!</v>
      </c>
      <c r="N382" s="206" t="e">
        <f t="shared" si="47"/>
        <v>#DIV/0!</v>
      </c>
      <c r="O382" s="41"/>
      <c r="P382" s="206" t="e">
        <f t="shared" si="42"/>
        <v>#DIV/0!</v>
      </c>
      <c r="Q382" s="41">
        <f>Q383</f>
        <v>0</v>
      </c>
      <c r="R382" s="41">
        <f t="shared" si="43"/>
        <v>0</v>
      </c>
    </row>
    <row r="383" spans="1:18" ht="25.5" hidden="1">
      <c r="A383" s="13"/>
      <c r="B383" s="13"/>
      <c r="C383" s="14"/>
      <c r="D383" s="160" t="s">
        <v>980</v>
      </c>
      <c r="E383" s="16"/>
      <c r="F383" s="20"/>
      <c r="G383" s="13"/>
      <c r="H383" s="15" t="s">
        <v>995</v>
      </c>
      <c r="I383" s="41">
        <f>I385</f>
        <v>0</v>
      </c>
      <c r="J383" s="41">
        <f>J385</f>
        <v>0</v>
      </c>
      <c r="K383" s="41">
        <f>K385</f>
        <v>0</v>
      </c>
      <c r="L383" s="206" t="e">
        <f>(K383/I383)*100</f>
        <v>#DIV/0!</v>
      </c>
      <c r="M383" s="206" t="e">
        <f t="shared" si="46"/>
        <v>#DIV/0!</v>
      </c>
      <c r="N383" s="206" t="e">
        <f t="shared" si="47"/>
        <v>#DIV/0!</v>
      </c>
      <c r="O383" s="41"/>
      <c r="P383" s="206" t="e">
        <f t="shared" si="42"/>
        <v>#DIV/0!</v>
      </c>
      <c r="Q383" s="41">
        <f>Q385</f>
        <v>0</v>
      </c>
      <c r="R383" s="41">
        <f t="shared" si="43"/>
        <v>0</v>
      </c>
    </row>
    <row r="384" spans="1:18" ht="12.75" hidden="1">
      <c r="A384" s="13"/>
      <c r="B384" s="13"/>
      <c r="C384" s="14">
        <v>473</v>
      </c>
      <c r="D384" s="160"/>
      <c r="E384" s="160"/>
      <c r="F384" s="160"/>
      <c r="G384" s="14"/>
      <c r="H384" s="15" t="s">
        <v>920</v>
      </c>
      <c r="I384" s="41">
        <f>I383</f>
        <v>0</v>
      </c>
      <c r="J384" s="41">
        <f>J383</f>
        <v>0</v>
      </c>
      <c r="K384" s="41">
        <f>K383</f>
        <v>0</v>
      </c>
      <c r="L384" s="41" t="e">
        <f>L383</f>
        <v>#DIV/0!</v>
      </c>
      <c r="M384" s="206" t="e">
        <f t="shared" si="46"/>
        <v>#DIV/0!</v>
      </c>
      <c r="N384" s="206" t="e">
        <f t="shared" si="47"/>
        <v>#DIV/0!</v>
      </c>
      <c r="O384" s="41"/>
      <c r="P384" s="206" t="e">
        <f t="shared" si="42"/>
        <v>#DIV/0!</v>
      </c>
      <c r="Q384" s="41">
        <f>Q383</f>
        <v>0</v>
      </c>
      <c r="R384" s="41">
        <f t="shared" si="43"/>
        <v>0</v>
      </c>
    </row>
    <row r="385" spans="1:18" ht="12.75" hidden="1">
      <c r="A385" s="13"/>
      <c r="B385" s="13"/>
      <c r="C385" s="14"/>
      <c r="D385" s="220"/>
      <c r="E385" s="16"/>
      <c r="F385" s="20" t="s">
        <v>323</v>
      </c>
      <c r="G385" s="13">
        <v>511</v>
      </c>
      <c r="H385" s="166" t="s">
        <v>78</v>
      </c>
      <c r="I385" s="41">
        <v>0</v>
      </c>
      <c r="J385" s="41">
        <v>0</v>
      </c>
      <c r="K385" s="41">
        <v>0</v>
      </c>
      <c r="L385" s="206" t="e">
        <f>(K385/I385)*100</f>
        <v>#DIV/0!</v>
      </c>
      <c r="M385" s="206" t="e">
        <f t="shared" si="46"/>
        <v>#DIV/0!</v>
      </c>
      <c r="N385" s="206" t="e">
        <f t="shared" si="47"/>
        <v>#DIV/0!</v>
      </c>
      <c r="O385" s="41"/>
      <c r="P385" s="206" t="e">
        <f t="shared" si="42"/>
        <v>#DIV/0!</v>
      </c>
      <c r="Q385" s="41">
        <v>0</v>
      </c>
      <c r="R385" s="41">
        <f t="shared" si="43"/>
        <v>0</v>
      </c>
    </row>
    <row r="386" spans="1:18" ht="12.75" hidden="1">
      <c r="A386" s="13"/>
      <c r="B386" s="13"/>
      <c r="C386" s="14"/>
      <c r="D386" s="160" t="s">
        <v>828</v>
      </c>
      <c r="E386" s="160"/>
      <c r="F386" s="160"/>
      <c r="G386" s="14"/>
      <c r="H386" s="15" t="s">
        <v>827</v>
      </c>
      <c r="I386" s="41">
        <f>I394+I387+I397+I390</f>
        <v>0</v>
      </c>
      <c r="J386" s="41">
        <f>J394+J387+J397+J390</f>
        <v>0</v>
      </c>
      <c r="K386" s="41">
        <f>K394+K387+K397+K390</f>
        <v>0</v>
      </c>
      <c r="L386" s="206" t="e">
        <f>(K386/I386)*100</f>
        <v>#DIV/0!</v>
      </c>
      <c r="M386" s="206" t="e">
        <f t="shared" si="46"/>
        <v>#DIV/0!</v>
      </c>
      <c r="N386" s="206" t="e">
        <f t="shared" si="47"/>
        <v>#DIV/0!</v>
      </c>
      <c r="O386" s="41"/>
      <c r="P386" s="206" t="e">
        <f t="shared" si="42"/>
        <v>#DIV/0!</v>
      </c>
      <c r="Q386" s="41">
        <f>Q394+Q387</f>
        <v>0</v>
      </c>
      <c r="R386" s="41">
        <f t="shared" si="43"/>
        <v>0</v>
      </c>
    </row>
    <row r="387" spans="1:18" ht="25.5" hidden="1">
      <c r="A387" s="13"/>
      <c r="B387" s="13"/>
      <c r="C387" s="14"/>
      <c r="D387" s="160" t="s">
        <v>902</v>
      </c>
      <c r="E387" s="16"/>
      <c r="F387" s="20"/>
      <c r="G387" s="13"/>
      <c r="H387" s="15" t="s">
        <v>900</v>
      </c>
      <c r="I387" s="41">
        <f>I389</f>
        <v>0</v>
      </c>
      <c r="J387" s="41">
        <f>J389</f>
        <v>0</v>
      </c>
      <c r="K387" s="41">
        <f>K389</f>
        <v>0</v>
      </c>
      <c r="L387" s="206" t="e">
        <f>(K387/I387)*100</f>
        <v>#DIV/0!</v>
      </c>
      <c r="M387" s="206" t="e">
        <f t="shared" si="46"/>
        <v>#DIV/0!</v>
      </c>
      <c r="N387" s="206" t="e">
        <f t="shared" si="47"/>
        <v>#DIV/0!</v>
      </c>
      <c r="O387" s="41"/>
      <c r="P387" s="206" t="e">
        <f t="shared" si="42"/>
        <v>#DIV/0!</v>
      </c>
      <c r="Q387" s="41">
        <f>Q389</f>
        <v>0</v>
      </c>
      <c r="R387" s="41">
        <f t="shared" si="43"/>
        <v>0</v>
      </c>
    </row>
    <row r="388" spans="1:18" ht="12.75" hidden="1">
      <c r="A388" s="13"/>
      <c r="B388" s="13"/>
      <c r="C388" s="14">
        <v>130</v>
      </c>
      <c r="D388" s="160"/>
      <c r="E388" s="160"/>
      <c r="F388" s="160"/>
      <c r="G388" s="14"/>
      <c r="H388" s="15" t="s">
        <v>917</v>
      </c>
      <c r="I388" s="41">
        <f>I387</f>
        <v>0</v>
      </c>
      <c r="J388" s="41">
        <f>J387</f>
        <v>0</v>
      </c>
      <c r="K388" s="41">
        <f>K387</f>
        <v>0</v>
      </c>
      <c r="L388" s="41" t="e">
        <f>L387</f>
        <v>#DIV/0!</v>
      </c>
      <c r="M388" s="206" t="e">
        <f t="shared" si="46"/>
        <v>#DIV/0!</v>
      </c>
      <c r="N388" s="206" t="e">
        <f t="shared" si="47"/>
        <v>#DIV/0!</v>
      </c>
      <c r="O388" s="41"/>
      <c r="P388" s="206" t="e">
        <f t="shared" si="42"/>
        <v>#DIV/0!</v>
      </c>
      <c r="Q388" s="41">
        <f>Q387</f>
        <v>0</v>
      </c>
      <c r="R388" s="41">
        <f t="shared" si="43"/>
        <v>0</v>
      </c>
    </row>
    <row r="389" spans="1:18" ht="25.5" hidden="1">
      <c r="A389" s="13"/>
      <c r="B389" s="13"/>
      <c r="C389" s="14"/>
      <c r="D389" s="220"/>
      <c r="E389" s="16"/>
      <c r="F389" s="20" t="s">
        <v>308</v>
      </c>
      <c r="G389" s="13">
        <v>485</v>
      </c>
      <c r="H389" s="166" t="s">
        <v>901</v>
      </c>
      <c r="I389" s="41">
        <v>0</v>
      </c>
      <c r="J389" s="41">
        <v>0</v>
      </c>
      <c r="K389" s="41">
        <v>0</v>
      </c>
      <c r="L389" s="206" t="e">
        <f>(K389/I389)*100</f>
        <v>#DIV/0!</v>
      </c>
      <c r="M389" s="206" t="e">
        <f t="shared" si="46"/>
        <v>#DIV/0!</v>
      </c>
      <c r="N389" s="206" t="e">
        <f t="shared" si="47"/>
        <v>#DIV/0!</v>
      </c>
      <c r="O389" s="41"/>
      <c r="P389" s="206" t="e">
        <f t="shared" si="42"/>
        <v>#DIV/0!</v>
      </c>
      <c r="Q389" s="41">
        <v>0</v>
      </c>
      <c r="R389" s="41">
        <f t="shared" si="43"/>
        <v>0</v>
      </c>
    </row>
    <row r="390" spans="1:18" ht="25.5" hidden="1">
      <c r="A390" s="13"/>
      <c r="B390" s="13"/>
      <c r="C390" s="14"/>
      <c r="D390" s="160" t="s">
        <v>834</v>
      </c>
      <c r="E390" s="16"/>
      <c r="F390" s="20"/>
      <c r="G390" s="13"/>
      <c r="H390" s="15" t="s">
        <v>852</v>
      </c>
      <c r="I390" s="41">
        <f>I393</f>
        <v>0</v>
      </c>
      <c r="J390" s="41">
        <f>J393</f>
        <v>0</v>
      </c>
      <c r="K390" s="41">
        <f>K393</f>
        <v>0</v>
      </c>
      <c r="L390" s="206" t="e">
        <f>(K390/I390)*100</f>
        <v>#DIV/0!</v>
      </c>
      <c r="M390" s="206"/>
      <c r="N390" s="206" t="e">
        <f t="shared" si="47"/>
        <v>#DIV/0!</v>
      </c>
      <c r="O390" s="41"/>
      <c r="P390" s="206" t="e">
        <f t="shared" si="42"/>
        <v>#DIV/0!</v>
      </c>
      <c r="Q390" s="41">
        <v>0</v>
      </c>
      <c r="R390" s="41">
        <f t="shared" si="43"/>
        <v>0</v>
      </c>
    </row>
    <row r="391" spans="1:18" ht="12.75" hidden="1">
      <c r="A391" s="13"/>
      <c r="B391" s="13"/>
      <c r="C391" s="14">
        <v>630</v>
      </c>
      <c r="D391" s="160"/>
      <c r="E391" s="160"/>
      <c r="F391" s="160"/>
      <c r="G391" s="14"/>
      <c r="H391" s="15" t="s">
        <v>76</v>
      </c>
      <c r="I391" s="41"/>
      <c r="J391" s="41"/>
      <c r="K391" s="41"/>
      <c r="L391" s="206"/>
      <c r="M391" s="206"/>
      <c r="N391" s="206" t="e">
        <f t="shared" si="47"/>
        <v>#DIV/0!</v>
      </c>
      <c r="O391" s="41"/>
      <c r="P391" s="206" t="e">
        <f t="shared" si="42"/>
        <v>#DIV/0!</v>
      </c>
      <c r="Q391" s="41"/>
      <c r="R391" s="41">
        <f t="shared" si="43"/>
        <v>0</v>
      </c>
    </row>
    <row r="392" spans="1:18" ht="25.5" hidden="1">
      <c r="A392" s="13"/>
      <c r="B392" s="13"/>
      <c r="C392" s="14"/>
      <c r="D392" s="220"/>
      <c r="E392" s="16"/>
      <c r="F392" s="20" t="s">
        <v>308</v>
      </c>
      <c r="G392" s="13">
        <v>485</v>
      </c>
      <c r="H392" s="166" t="s">
        <v>901</v>
      </c>
      <c r="I392" s="41"/>
      <c r="J392" s="41"/>
      <c r="K392" s="41"/>
      <c r="L392" s="206"/>
      <c r="M392" s="206"/>
      <c r="N392" s="206" t="e">
        <f t="shared" si="47"/>
        <v>#DIV/0!</v>
      </c>
      <c r="O392" s="41"/>
      <c r="P392" s="206" t="e">
        <f t="shared" si="42"/>
        <v>#DIV/0!</v>
      </c>
      <c r="Q392" s="41"/>
      <c r="R392" s="41">
        <f t="shared" si="43"/>
        <v>0</v>
      </c>
    </row>
    <row r="393" spans="1:18" ht="12.75" hidden="1">
      <c r="A393" s="13"/>
      <c r="B393" s="13"/>
      <c r="C393" s="14"/>
      <c r="D393" s="220"/>
      <c r="E393" s="16"/>
      <c r="F393" s="20" t="s">
        <v>1039</v>
      </c>
      <c r="G393" s="13">
        <v>511</v>
      </c>
      <c r="H393" s="173" t="s">
        <v>1049</v>
      </c>
      <c r="I393" s="41">
        <v>0</v>
      </c>
      <c r="J393" s="41">
        <v>0</v>
      </c>
      <c r="K393" s="41">
        <v>0</v>
      </c>
      <c r="L393" s="206" t="e">
        <f>(K393/I393)*100</f>
        <v>#DIV/0!</v>
      </c>
      <c r="M393" s="206"/>
      <c r="N393" s="206" t="e">
        <f t="shared" si="47"/>
        <v>#DIV/0!</v>
      </c>
      <c r="O393" s="41"/>
      <c r="P393" s="206" t="e">
        <f t="shared" si="42"/>
        <v>#DIV/0!</v>
      </c>
      <c r="Q393" s="41">
        <v>0</v>
      </c>
      <c r="R393" s="41">
        <f t="shared" si="43"/>
        <v>0</v>
      </c>
    </row>
    <row r="394" spans="1:18" ht="25.5" hidden="1">
      <c r="A394" s="13"/>
      <c r="B394" s="13"/>
      <c r="C394" s="14"/>
      <c r="D394" s="160" t="s">
        <v>964</v>
      </c>
      <c r="E394" s="16"/>
      <c r="F394" s="20"/>
      <c r="G394" s="13"/>
      <c r="H394" s="15" t="s">
        <v>994</v>
      </c>
      <c r="I394" s="41">
        <f aca="true" t="shared" si="48" ref="I394:K395">I395</f>
        <v>0</v>
      </c>
      <c r="J394" s="41">
        <f t="shared" si="48"/>
        <v>0</v>
      </c>
      <c r="K394" s="41">
        <f t="shared" si="48"/>
        <v>0</v>
      </c>
      <c r="L394" s="206" t="e">
        <f>(K394/I394)*100</f>
        <v>#DIV/0!</v>
      </c>
      <c r="M394" s="206" t="e">
        <f>(K394/J394)*100</f>
        <v>#DIV/0!</v>
      </c>
      <c r="N394" s="206" t="e">
        <f t="shared" si="47"/>
        <v>#DIV/0!</v>
      </c>
      <c r="O394" s="41"/>
      <c r="P394" s="206" t="e">
        <f t="shared" si="42"/>
        <v>#DIV/0!</v>
      </c>
      <c r="Q394" s="41">
        <f>Q396</f>
        <v>0</v>
      </c>
      <c r="R394" s="41">
        <f t="shared" si="43"/>
        <v>0</v>
      </c>
    </row>
    <row r="395" spans="1:18" ht="12.75" hidden="1">
      <c r="A395" s="13"/>
      <c r="B395" s="13"/>
      <c r="C395" s="14">
        <v>640</v>
      </c>
      <c r="D395" s="160"/>
      <c r="E395" s="160"/>
      <c r="F395" s="160"/>
      <c r="G395" s="14"/>
      <c r="H395" s="15" t="s">
        <v>919</v>
      </c>
      <c r="I395" s="41">
        <f t="shared" si="48"/>
        <v>0</v>
      </c>
      <c r="J395" s="41">
        <f t="shared" si="48"/>
        <v>0</v>
      </c>
      <c r="K395" s="41">
        <f t="shared" si="48"/>
        <v>0</v>
      </c>
      <c r="L395" s="41" t="e">
        <f>L394</f>
        <v>#DIV/0!</v>
      </c>
      <c r="M395" s="206" t="e">
        <f>(K395/J395)*100</f>
        <v>#DIV/0!</v>
      </c>
      <c r="N395" s="206" t="e">
        <f t="shared" si="47"/>
        <v>#DIV/0!</v>
      </c>
      <c r="O395" s="41"/>
      <c r="P395" s="206" t="e">
        <f t="shared" si="42"/>
        <v>#DIV/0!</v>
      </c>
      <c r="Q395" s="41">
        <f>Q394</f>
        <v>0</v>
      </c>
      <c r="R395" s="41">
        <f t="shared" si="43"/>
        <v>0</v>
      </c>
    </row>
    <row r="396" spans="1:18" ht="12.75" hidden="1">
      <c r="A396" s="13"/>
      <c r="B396" s="13"/>
      <c r="C396" s="14"/>
      <c r="D396" s="220"/>
      <c r="E396" s="16"/>
      <c r="F396" s="20" t="s">
        <v>334</v>
      </c>
      <c r="G396" s="13">
        <v>511</v>
      </c>
      <c r="H396" s="166" t="s">
        <v>78</v>
      </c>
      <c r="I396" s="41">
        <v>0</v>
      </c>
      <c r="J396" s="41">
        <v>0</v>
      </c>
      <c r="K396" s="41">
        <v>0</v>
      </c>
      <c r="L396" s="206" t="e">
        <f>(K396/I396)*100</f>
        <v>#DIV/0!</v>
      </c>
      <c r="M396" s="206" t="e">
        <f>(K396/J396)*100</f>
        <v>#DIV/0!</v>
      </c>
      <c r="N396" s="206" t="e">
        <f t="shared" si="47"/>
        <v>#DIV/0!</v>
      </c>
      <c r="O396" s="41"/>
      <c r="P396" s="206" t="e">
        <f t="shared" si="42"/>
        <v>#DIV/0!</v>
      </c>
      <c r="Q396" s="41">
        <v>0</v>
      </c>
      <c r="R396" s="41">
        <f t="shared" si="43"/>
        <v>0</v>
      </c>
    </row>
    <row r="397" spans="1:18" ht="25.5" hidden="1">
      <c r="A397" s="13"/>
      <c r="B397" s="13"/>
      <c r="C397" s="14"/>
      <c r="D397" s="160" t="s">
        <v>965</v>
      </c>
      <c r="E397" s="16"/>
      <c r="F397" s="20"/>
      <c r="G397" s="13"/>
      <c r="H397" s="15" t="s">
        <v>993</v>
      </c>
      <c r="I397" s="41">
        <f aca="true" t="shared" si="49" ref="I397:K398">I398</f>
        <v>0</v>
      </c>
      <c r="J397" s="41">
        <f t="shared" si="49"/>
        <v>0</v>
      </c>
      <c r="K397" s="41">
        <f t="shared" si="49"/>
        <v>0</v>
      </c>
      <c r="L397" s="206">
        <v>0</v>
      </c>
      <c r="M397" s="206"/>
      <c r="N397" s="206" t="e">
        <f t="shared" si="47"/>
        <v>#DIV/0!</v>
      </c>
      <c r="O397" s="41"/>
      <c r="P397" s="206" t="e">
        <f t="shared" si="42"/>
        <v>#DIV/0!</v>
      </c>
      <c r="Q397" s="41">
        <v>0</v>
      </c>
      <c r="R397" s="41">
        <f t="shared" si="43"/>
        <v>0</v>
      </c>
    </row>
    <row r="398" spans="1:18" ht="12.75" hidden="1">
      <c r="A398" s="13"/>
      <c r="B398" s="13"/>
      <c r="C398" s="14">
        <v>160</v>
      </c>
      <c r="D398" s="160"/>
      <c r="E398" s="160"/>
      <c r="F398" s="160"/>
      <c r="G398" s="14"/>
      <c r="H398" s="15" t="s">
        <v>917</v>
      </c>
      <c r="I398" s="41">
        <f t="shared" si="49"/>
        <v>0</v>
      </c>
      <c r="J398" s="41">
        <f t="shared" si="49"/>
        <v>0</v>
      </c>
      <c r="K398" s="41">
        <f t="shared" si="49"/>
        <v>0</v>
      </c>
      <c r="L398" s="206">
        <v>0</v>
      </c>
      <c r="M398" s="206"/>
      <c r="N398" s="206" t="e">
        <f t="shared" si="47"/>
        <v>#DIV/0!</v>
      </c>
      <c r="O398" s="41"/>
      <c r="P398" s="206" t="e">
        <f aca="true" t="shared" si="50" ref="P398:P462">O398/K398*100</f>
        <v>#DIV/0!</v>
      </c>
      <c r="Q398" s="41">
        <v>0</v>
      </c>
      <c r="R398" s="41">
        <f t="shared" si="43"/>
        <v>0</v>
      </c>
    </row>
    <row r="399" spans="1:18" ht="12.75" hidden="1">
      <c r="A399" s="13"/>
      <c r="B399" s="13"/>
      <c r="C399" s="14"/>
      <c r="D399" s="220"/>
      <c r="E399" s="16"/>
      <c r="F399" s="20" t="s">
        <v>312</v>
      </c>
      <c r="G399" s="13">
        <v>425</v>
      </c>
      <c r="H399" s="173" t="s">
        <v>69</v>
      </c>
      <c r="I399" s="41">
        <v>0</v>
      </c>
      <c r="J399" s="41">
        <v>0</v>
      </c>
      <c r="K399" s="41">
        <v>0</v>
      </c>
      <c r="L399" s="206">
        <v>0</v>
      </c>
      <c r="M399" s="206"/>
      <c r="N399" s="206" t="e">
        <f t="shared" si="47"/>
        <v>#DIV/0!</v>
      </c>
      <c r="O399" s="41"/>
      <c r="P399" s="206" t="e">
        <f t="shared" si="50"/>
        <v>#DIV/0!</v>
      </c>
      <c r="Q399" s="41">
        <v>0</v>
      </c>
      <c r="R399" s="41">
        <f t="shared" si="43"/>
        <v>0</v>
      </c>
    </row>
    <row r="400" spans="1:18" ht="12.75" hidden="1">
      <c r="A400" s="13"/>
      <c r="B400" s="13"/>
      <c r="C400" s="14"/>
      <c r="D400" s="220"/>
      <c r="E400" s="16"/>
      <c r="F400" s="20"/>
      <c r="G400" s="13"/>
      <c r="H400" s="173"/>
      <c r="I400" s="41">
        <v>282786</v>
      </c>
      <c r="J400" s="41"/>
      <c r="K400" s="41"/>
      <c r="L400" s="206"/>
      <c r="M400" s="206"/>
      <c r="N400" s="206">
        <f t="shared" si="47"/>
        <v>0</v>
      </c>
      <c r="O400" s="41"/>
      <c r="P400" s="206" t="e">
        <f t="shared" si="50"/>
        <v>#DIV/0!</v>
      </c>
      <c r="Q400" s="41"/>
      <c r="R400" s="41">
        <f t="shared" si="43"/>
        <v>0</v>
      </c>
    </row>
    <row r="401" spans="1:18" ht="25.5">
      <c r="A401" s="13"/>
      <c r="B401" s="13"/>
      <c r="C401" s="14"/>
      <c r="D401" s="220"/>
      <c r="E401" s="16"/>
      <c r="F401" s="20" t="s">
        <v>319</v>
      </c>
      <c r="G401" s="13">
        <v>511</v>
      </c>
      <c r="H401" s="173" t="s">
        <v>1212</v>
      </c>
      <c r="I401" s="41">
        <v>2400000</v>
      </c>
      <c r="J401" s="41">
        <v>2400000</v>
      </c>
      <c r="K401" s="41">
        <v>2406900</v>
      </c>
      <c r="L401" s="206"/>
      <c r="M401" s="206"/>
      <c r="N401" s="206">
        <f t="shared" si="47"/>
        <v>100.2875</v>
      </c>
      <c r="O401" s="41">
        <v>100000</v>
      </c>
      <c r="P401" s="206">
        <f t="shared" si="50"/>
        <v>4.15472184137272</v>
      </c>
      <c r="Q401" s="41">
        <v>0</v>
      </c>
      <c r="R401" s="41">
        <f aca="true" t="shared" si="51" ref="R401:R465">O401+Q401</f>
        <v>100000</v>
      </c>
    </row>
    <row r="402" spans="1:18" ht="25.5">
      <c r="A402" s="13"/>
      <c r="B402" s="13"/>
      <c r="C402" s="14">
        <v>451</v>
      </c>
      <c r="D402" s="160" t="s">
        <v>1263</v>
      </c>
      <c r="E402" s="16"/>
      <c r="F402" s="276"/>
      <c r="G402" s="13"/>
      <c r="H402" s="285" t="s">
        <v>1262</v>
      </c>
      <c r="I402" s="206">
        <f>I403</f>
        <v>7465000</v>
      </c>
      <c r="J402" s="206">
        <f>J403</f>
        <v>7465000</v>
      </c>
      <c r="K402" s="206">
        <f>K403</f>
        <v>14520000</v>
      </c>
      <c r="L402" s="206"/>
      <c r="M402" s="206"/>
      <c r="N402" s="206">
        <f t="shared" si="47"/>
        <v>194.5077026121902</v>
      </c>
      <c r="O402" s="206">
        <f>O403</f>
        <v>456900</v>
      </c>
      <c r="P402" s="206">
        <f t="shared" si="50"/>
        <v>3.1466942148760326</v>
      </c>
      <c r="Q402" s="206">
        <f>Q403</f>
        <v>0</v>
      </c>
      <c r="R402" s="41">
        <f t="shared" si="51"/>
        <v>456900</v>
      </c>
    </row>
    <row r="403" spans="1:18" ht="12.75">
      <c r="A403" s="13"/>
      <c r="B403" s="13"/>
      <c r="C403" s="14"/>
      <c r="D403" s="220"/>
      <c r="E403" s="16"/>
      <c r="F403" s="20" t="s">
        <v>320</v>
      </c>
      <c r="G403" s="13">
        <v>511</v>
      </c>
      <c r="H403" s="173" t="s">
        <v>1198</v>
      </c>
      <c r="I403" s="41">
        <v>7465000</v>
      </c>
      <c r="J403" s="41">
        <v>7465000</v>
      </c>
      <c r="K403" s="41">
        <v>14520000</v>
      </c>
      <c r="L403" s="206"/>
      <c r="M403" s="206"/>
      <c r="N403" s="206">
        <f t="shared" si="47"/>
        <v>194.5077026121902</v>
      </c>
      <c r="O403" s="41">
        <v>456900</v>
      </c>
      <c r="P403" s="206">
        <f t="shared" si="50"/>
        <v>3.1466942148760326</v>
      </c>
      <c r="Q403" s="41">
        <v>0</v>
      </c>
      <c r="R403" s="41">
        <f t="shared" si="51"/>
        <v>456900</v>
      </c>
    </row>
    <row r="404" spans="1:18" ht="38.25" hidden="1">
      <c r="A404" s="13"/>
      <c r="B404" s="13"/>
      <c r="C404" s="14">
        <v>451</v>
      </c>
      <c r="D404" s="160" t="s">
        <v>1110</v>
      </c>
      <c r="E404" s="16"/>
      <c r="F404" s="20"/>
      <c r="G404" s="13"/>
      <c r="H404" s="15" t="s">
        <v>1111</v>
      </c>
      <c r="I404" s="41">
        <f>I405</f>
        <v>0</v>
      </c>
      <c r="J404" s="41">
        <f>J405</f>
        <v>0</v>
      </c>
      <c r="K404" s="41">
        <f>K405</f>
        <v>0</v>
      </c>
      <c r="L404" s="206"/>
      <c r="M404" s="206"/>
      <c r="N404" s="206">
        <v>0</v>
      </c>
      <c r="O404" s="41">
        <f>O405</f>
        <v>0</v>
      </c>
      <c r="P404" s="206" t="e">
        <f t="shared" si="50"/>
        <v>#DIV/0!</v>
      </c>
      <c r="Q404" s="206">
        <f>Q405</f>
        <v>0</v>
      </c>
      <c r="R404" s="41">
        <f t="shared" si="51"/>
        <v>0</v>
      </c>
    </row>
    <row r="405" spans="1:18" ht="12.75" hidden="1">
      <c r="A405" s="13"/>
      <c r="B405" s="13"/>
      <c r="C405" s="14"/>
      <c r="D405" s="220"/>
      <c r="E405" s="16"/>
      <c r="F405" s="20" t="s">
        <v>1125</v>
      </c>
      <c r="G405" s="13">
        <v>511</v>
      </c>
      <c r="H405" s="173" t="s">
        <v>78</v>
      </c>
      <c r="I405" s="41">
        <v>0</v>
      </c>
      <c r="J405" s="41">
        <v>0</v>
      </c>
      <c r="K405" s="41">
        <v>0</v>
      </c>
      <c r="L405" s="206"/>
      <c r="M405" s="206"/>
      <c r="N405" s="206">
        <v>0</v>
      </c>
      <c r="O405" s="41">
        <v>0</v>
      </c>
      <c r="P405" s="206" t="e">
        <f t="shared" si="50"/>
        <v>#DIV/0!</v>
      </c>
      <c r="Q405" s="41">
        <v>0</v>
      </c>
      <c r="R405" s="41">
        <f t="shared" si="51"/>
        <v>0</v>
      </c>
    </row>
    <row r="406" spans="1:18" ht="25.5">
      <c r="A406" s="13"/>
      <c r="B406" s="13"/>
      <c r="C406" s="14">
        <v>451</v>
      </c>
      <c r="D406" s="160" t="s">
        <v>1264</v>
      </c>
      <c r="E406" s="16"/>
      <c r="F406" s="20"/>
      <c r="G406" s="13"/>
      <c r="H406" s="285" t="s">
        <v>1265</v>
      </c>
      <c r="I406" s="41"/>
      <c r="J406" s="41"/>
      <c r="K406" s="41">
        <f>K407</f>
        <v>3630000</v>
      </c>
      <c r="L406" s="206"/>
      <c r="M406" s="206"/>
      <c r="N406" s="206"/>
      <c r="O406" s="41">
        <f>O407</f>
        <v>0</v>
      </c>
      <c r="P406" s="206">
        <f t="shared" si="50"/>
        <v>0</v>
      </c>
      <c r="Q406" s="41">
        <f>Q407</f>
        <v>0</v>
      </c>
      <c r="R406" s="41">
        <f t="shared" si="51"/>
        <v>0</v>
      </c>
    </row>
    <row r="407" spans="1:18" ht="12.75">
      <c r="A407" s="13"/>
      <c r="B407" s="13"/>
      <c r="C407" s="14"/>
      <c r="D407" s="220"/>
      <c r="E407" s="16"/>
      <c r="F407" s="20" t="s">
        <v>907</v>
      </c>
      <c r="G407" s="13">
        <v>511</v>
      </c>
      <c r="H407" s="173" t="s">
        <v>1199</v>
      </c>
      <c r="I407" s="41"/>
      <c r="J407" s="41"/>
      <c r="K407" s="41">
        <v>3630000</v>
      </c>
      <c r="L407" s="206"/>
      <c r="M407" s="206"/>
      <c r="N407" s="206"/>
      <c r="O407" s="41">
        <v>0</v>
      </c>
      <c r="P407" s="206">
        <f t="shared" si="50"/>
        <v>0</v>
      </c>
      <c r="Q407" s="41">
        <v>0</v>
      </c>
      <c r="R407" s="41">
        <f t="shared" si="51"/>
        <v>0</v>
      </c>
    </row>
    <row r="408" spans="1:18" ht="25.5" customHeight="1">
      <c r="A408" s="13"/>
      <c r="B408" s="13"/>
      <c r="C408" s="14"/>
      <c r="D408" s="160" t="s">
        <v>670</v>
      </c>
      <c r="E408" s="16"/>
      <c r="F408" s="276"/>
      <c r="G408" s="13"/>
      <c r="H408" s="285" t="s">
        <v>869</v>
      </c>
      <c r="I408" s="41">
        <f>I409</f>
        <v>5147600</v>
      </c>
      <c r="J408" s="41"/>
      <c r="K408" s="41">
        <f>K409</f>
        <v>15837788</v>
      </c>
      <c r="L408" s="206"/>
      <c r="M408" s="206"/>
      <c r="N408" s="206">
        <f t="shared" si="47"/>
        <v>307.6732457844432</v>
      </c>
      <c r="O408" s="41">
        <f>O409</f>
        <v>1800232</v>
      </c>
      <c r="P408" s="206">
        <f t="shared" si="50"/>
        <v>11.366688327940745</v>
      </c>
      <c r="Q408" s="41"/>
      <c r="R408" s="41">
        <f t="shared" si="51"/>
        <v>1800232</v>
      </c>
    </row>
    <row r="409" spans="1:18" ht="12.75">
      <c r="A409" s="13"/>
      <c r="B409" s="13"/>
      <c r="C409" s="14">
        <v>911</v>
      </c>
      <c r="D409" s="220"/>
      <c r="E409" s="16"/>
      <c r="F409" s="276"/>
      <c r="G409" s="13"/>
      <c r="H409" s="15" t="s">
        <v>916</v>
      </c>
      <c r="I409" s="41">
        <f>I413+I414+I416+I418</f>
        <v>5147600</v>
      </c>
      <c r="J409" s="41"/>
      <c r="K409" s="41">
        <f>K411+K414+K416+K418+K420</f>
        <v>15837788</v>
      </c>
      <c r="L409" s="206"/>
      <c r="M409" s="206"/>
      <c r="N409" s="206">
        <f t="shared" si="47"/>
        <v>307.6732457844432</v>
      </c>
      <c r="O409" s="41">
        <f>O411+O414+O416+O418+O420</f>
        <v>1800232</v>
      </c>
      <c r="P409" s="206">
        <f t="shared" si="50"/>
        <v>11.366688327940745</v>
      </c>
      <c r="Q409" s="296">
        <f>Q411+Q414+Q416+Q418+Q420</f>
        <v>0</v>
      </c>
      <c r="R409" s="41">
        <f t="shared" si="51"/>
        <v>1800232</v>
      </c>
    </row>
    <row r="410" spans="1:18" ht="12.75" hidden="1">
      <c r="A410" s="13"/>
      <c r="B410" s="13"/>
      <c r="C410" s="14"/>
      <c r="D410" s="160"/>
      <c r="E410" s="16"/>
      <c r="F410" s="276"/>
      <c r="G410" s="13"/>
      <c r="H410" s="173"/>
      <c r="I410" s="41">
        <v>0</v>
      </c>
      <c r="J410" s="41"/>
      <c r="K410" s="41">
        <v>0</v>
      </c>
      <c r="L410" s="206"/>
      <c r="M410" s="206"/>
      <c r="N410" s="206">
        <v>0</v>
      </c>
      <c r="O410" s="41">
        <v>0</v>
      </c>
      <c r="P410" s="206" t="e">
        <f t="shared" si="50"/>
        <v>#DIV/0!</v>
      </c>
      <c r="Q410" s="41"/>
      <c r="R410" s="41">
        <f t="shared" si="51"/>
        <v>0</v>
      </c>
    </row>
    <row r="411" spans="1:18" ht="38.25">
      <c r="A411" s="13"/>
      <c r="B411" s="13"/>
      <c r="C411" s="14"/>
      <c r="D411" s="160" t="s">
        <v>1224</v>
      </c>
      <c r="E411" s="16"/>
      <c r="F411" s="276"/>
      <c r="G411" s="13"/>
      <c r="H411" s="15" t="s">
        <v>1229</v>
      </c>
      <c r="I411" s="41">
        <f>I413</f>
        <v>5147600</v>
      </c>
      <c r="J411" s="41"/>
      <c r="K411" s="41">
        <f>K413</f>
        <v>2838147</v>
      </c>
      <c r="L411" s="206"/>
      <c r="M411" s="206"/>
      <c r="N411" s="206"/>
      <c r="O411" s="41">
        <f>O413</f>
        <v>100000</v>
      </c>
      <c r="P411" s="206">
        <f t="shared" si="50"/>
        <v>3.5234256717499126</v>
      </c>
      <c r="Q411" s="41"/>
      <c r="R411" s="41">
        <f t="shared" si="51"/>
        <v>100000</v>
      </c>
    </row>
    <row r="412" spans="1:18" ht="12.75" hidden="1">
      <c r="A412" s="13"/>
      <c r="B412" s="13"/>
      <c r="C412" s="14"/>
      <c r="D412" s="220"/>
      <c r="E412" s="16"/>
      <c r="F412" s="276"/>
      <c r="G412" s="13"/>
      <c r="H412" s="15"/>
      <c r="I412" s="41"/>
      <c r="J412" s="41"/>
      <c r="K412" s="41"/>
      <c r="L412" s="206"/>
      <c r="M412" s="206"/>
      <c r="N412" s="206"/>
      <c r="O412" s="41"/>
      <c r="P412" s="206" t="e">
        <f t="shared" si="50"/>
        <v>#DIV/0!</v>
      </c>
      <c r="Q412" s="41"/>
      <c r="R412" s="41">
        <f t="shared" si="51"/>
        <v>0</v>
      </c>
    </row>
    <row r="413" spans="1:18" ht="12.75">
      <c r="A413" s="13"/>
      <c r="B413" s="13"/>
      <c r="C413" s="14"/>
      <c r="D413" s="220"/>
      <c r="E413" s="16"/>
      <c r="F413" s="20" t="s">
        <v>355</v>
      </c>
      <c r="G413" s="13">
        <v>511</v>
      </c>
      <c r="H413" s="173" t="s">
        <v>1174</v>
      </c>
      <c r="I413" s="41">
        <v>5147600</v>
      </c>
      <c r="J413" s="41"/>
      <c r="K413" s="41">
        <v>2838147</v>
      </c>
      <c r="L413" s="206"/>
      <c r="M413" s="206"/>
      <c r="N413" s="206">
        <f t="shared" si="47"/>
        <v>55.13534462662212</v>
      </c>
      <c r="O413" s="41">
        <v>100000</v>
      </c>
      <c r="P413" s="206">
        <f t="shared" si="50"/>
        <v>3.5234256717499126</v>
      </c>
      <c r="Q413" s="41">
        <v>0</v>
      </c>
      <c r="R413" s="41">
        <f t="shared" si="51"/>
        <v>100000</v>
      </c>
    </row>
    <row r="414" spans="1:18" ht="25.5">
      <c r="A414" s="13"/>
      <c r="B414" s="13"/>
      <c r="C414" s="14"/>
      <c r="D414" s="160" t="s">
        <v>1225</v>
      </c>
      <c r="E414" s="16"/>
      <c r="F414" s="20"/>
      <c r="G414" s="13"/>
      <c r="H414" s="15" t="s">
        <v>1230</v>
      </c>
      <c r="I414" s="41">
        <f>I415</f>
        <v>0</v>
      </c>
      <c r="J414" s="41"/>
      <c r="K414" s="41">
        <f>K415</f>
        <v>0</v>
      </c>
      <c r="L414" s="206"/>
      <c r="M414" s="206"/>
      <c r="N414" s="206">
        <v>0</v>
      </c>
      <c r="O414" s="41">
        <f>O415</f>
        <v>0</v>
      </c>
      <c r="P414" s="206">
        <v>0</v>
      </c>
      <c r="Q414" s="41">
        <f>Q415</f>
        <v>0</v>
      </c>
      <c r="R414" s="41">
        <f t="shared" si="51"/>
        <v>0</v>
      </c>
    </row>
    <row r="415" spans="1:18" ht="12.75">
      <c r="A415" s="13"/>
      <c r="B415" s="13"/>
      <c r="C415" s="14"/>
      <c r="D415" s="220"/>
      <c r="E415" s="16"/>
      <c r="F415" s="20" t="s">
        <v>356</v>
      </c>
      <c r="G415" s="13">
        <v>511</v>
      </c>
      <c r="H415" s="173" t="s">
        <v>1200</v>
      </c>
      <c r="I415" s="41">
        <v>0</v>
      </c>
      <c r="J415" s="41"/>
      <c r="K415" s="296">
        <v>0</v>
      </c>
      <c r="L415" s="206"/>
      <c r="M415" s="206"/>
      <c r="N415" s="206">
        <v>0</v>
      </c>
      <c r="O415" s="296">
        <v>0</v>
      </c>
      <c r="P415" s="206">
        <v>0</v>
      </c>
      <c r="Q415" s="41">
        <v>0</v>
      </c>
      <c r="R415" s="41">
        <f t="shared" si="51"/>
        <v>0</v>
      </c>
    </row>
    <row r="416" spans="1:18" ht="38.25">
      <c r="A416" s="13"/>
      <c r="B416" s="13"/>
      <c r="C416" s="14"/>
      <c r="D416" s="160" t="s">
        <v>1226</v>
      </c>
      <c r="E416" s="16"/>
      <c r="F416" s="20"/>
      <c r="G416" s="13"/>
      <c r="H416" s="15" t="s">
        <v>1231</v>
      </c>
      <c r="I416" s="41">
        <f>I417</f>
        <v>0</v>
      </c>
      <c r="J416" s="41"/>
      <c r="K416" s="41">
        <f>K417</f>
        <v>1800000</v>
      </c>
      <c r="L416" s="206"/>
      <c r="M416" s="206"/>
      <c r="N416" s="206">
        <v>0</v>
      </c>
      <c r="O416" s="41">
        <f>O417</f>
        <v>100000</v>
      </c>
      <c r="P416" s="206">
        <f t="shared" si="50"/>
        <v>5.555555555555555</v>
      </c>
      <c r="Q416" s="41">
        <f>Q417</f>
        <v>0</v>
      </c>
      <c r="R416" s="41">
        <f t="shared" si="51"/>
        <v>100000</v>
      </c>
    </row>
    <row r="417" spans="1:18" ht="12.75">
      <c r="A417" s="13"/>
      <c r="B417" s="13"/>
      <c r="C417" s="14"/>
      <c r="D417" s="220"/>
      <c r="E417" s="16"/>
      <c r="F417" s="20" t="s">
        <v>932</v>
      </c>
      <c r="G417" s="13">
        <v>511</v>
      </c>
      <c r="H417" s="173" t="s">
        <v>1200</v>
      </c>
      <c r="I417" s="41">
        <v>0</v>
      </c>
      <c r="J417" s="41"/>
      <c r="K417" s="296">
        <v>1800000</v>
      </c>
      <c r="L417" s="206"/>
      <c r="M417" s="206"/>
      <c r="N417" s="206">
        <v>0</v>
      </c>
      <c r="O417" s="296">
        <v>100000</v>
      </c>
      <c r="P417" s="206">
        <f t="shared" si="50"/>
        <v>5.555555555555555</v>
      </c>
      <c r="Q417" s="41">
        <v>0</v>
      </c>
      <c r="R417" s="41">
        <f t="shared" si="51"/>
        <v>100000</v>
      </c>
    </row>
    <row r="418" spans="1:18" ht="38.25">
      <c r="A418" s="13"/>
      <c r="B418" s="13"/>
      <c r="C418" s="14"/>
      <c r="D418" s="160" t="s">
        <v>1227</v>
      </c>
      <c r="E418" s="16"/>
      <c r="F418" s="276"/>
      <c r="G418" s="13"/>
      <c r="H418" s="15" t="s">
        <v>1232</v>
      </c>
      <c r="I418" s="41">
        <f>I419</f>
        <v>0</v>
      </c>
      <c r="J418" s="41"/>
      <c r="K418" s="41">
        <f>K419</f>
        <v>3552000</v>
      </c>
      <c r="L418" s="206"/>
      <c r="M418" s="206"/>
      <c r="N418" s="206">
        <v>0</v>
      </c>
      <c r="O418" s="41">
        <f>O419</f>
        <v>0</v>
      </c>
      <c r="P418" s="206">
        <f t="shared" si="50"/>
        <v>0</v>
      </c>
      <c r="Q418" s="296">
        <f>Q419</f>
        <v>0</v>
      </c>
      <c r="R418" s="41">
        <f t="shared" si="51"/>
        <v>0</v>
      </c>
    </row>
    <row r="419" spans="1:18" ht="12.75">
      <c r="A419" s="13"/>
      <c r="B419" s="13"/>
      <c r="C419" s="14"/>
      <c r="D419" s="220"/>
      <c r="E419" s="16"/>
      <c r="F419" s="20" t="s">
        <v>357</v>
      </c>
      <c r="G419" s="13">
        <v>511</v>
      </c>
      <c r="H419" s="173" t="s">
        <v>1198</v>
      </c>
      <c r="I419" s="41">
        <v>0</v>
      </c>
      <c r="J419" s="41"/>
      <c r="K419" s="296">
        <v>3552000</v>
      </c>
      <c r="L419" s="206"/>
      <c r="M419" s="206"/>
      <c r="N419" s="206">
        <v>0</v>
      </c>
      <c r="O419" s="296">
        <v>0</v>
      </c>
      <c r="P419" s="206">
        <f t="shared" si="50"/>
        <v>0</v>
      </c>
      <c r="Q419" s="41">
        <v>0</v>
      </c>
      <c r="R419" s="41">
        <f t="shared" si="51"/>
        <v>0</v>
      </c>
    </row>
    <row r="420" spans="1:18" ht="38.25">
      <c r="A420" s="13"/>
      <c r="B420" s="13"/>
      <c r="C420" s="14"/>
      <c r="D420" s="160" t="s">
        <v>1228</v>
      </c>
      <c r="E420" s="16"/>
      <c r="F420" s="20"/>
      <c r="G420" s="13"/>
      <c r="H420" s="15" t="s">
        <v>1237</v>
      </c>
      <c r="I420" s="41"/>
      <c r="J420" s="41"/>
      <c r="K420" s="296">
        <f>K421</f>
        <v>7647641</v>
      </c>
      <c r="L420" s="206"/>
      <c r="M420" s="206"/>
      <c r="N420" s="206"/>
      <c r="O420" s="296">
        <f>O421</f>
        <v>1600232</v>
      </c>
      <c r="P420" s="206">
        <f t="shared" si="50"/>
        <v>20.924517769597188</v>
      </c>
      <c r="Q420" s="296">
        <f>Q421</f>
        <v>0</v>
      </c>
      <c r="R420" s="41">
        <f t="shared" si="51"/>
        <v>1600232</v>
      </c>
    </row>
    <row r="421" spans="1:18" ht="12.75">
      <c r="A421" s="13"/>
      <c r="B421" s="13"/>
      <c r="C421" s="14"/>
      <c r="D421" s="220"/>
      <c r="E421" s="16"/>
      <c r="F421" s="20" t="s">
        <v>569</v>
      </c>
      <c r="G421" s="13">
        <v>511</v>
      </c>
      <c r="H421" s="173" t="s">
        <v>1233</v>
      </c>
      <c r="I421" s="41"/>
      <c r="J421" s="41"/>
      <c r="K421" s="296">
        <v>7647641</v>
      </c>
      <c r="L421" s="206"/>
      <c r="M421" s="206"/>
      <c r="N421" s="206"/>
      <c r="O421" s="296">
        <v>1600232</v>
      </c>
      <c r="P421" s="206">
        <f t="shared" si="50"/>
        <v>20.924517769597188</v>
      </c>
      <c r="Q421" s="41">
        <v>0</v>
      </c>
      <c r="R421" s="41">
        <f t="shared" si="51"/>
        <v>1600232</v>
      </c>
    </row>
    <row r="422" spans="1:18" ht="12.75">
      <c r="A422" s="13"/>
      <c r="B422" s="13"/>
      <c r="C422" s="14"/>
      <c r="D422" s="160" t="s">
        <v>725</v>
      </c>
      <c r="E422" s="160"/>
      <c r="F422" s="318"/>
      <c r="G422" s="14"/>
      <c r="H422" s="285" t="s">
        <v>974</v>
      </c>
      <c r="I422" s="206">
        <f>I423+I426+I434+I432</f>
        <v>3532400</v>
      </c>
      <c r="J422" s="206">
        <f>J423+J426+J434+J432</f>
        <v>8300000</v>
      </c>
      <c r="K422" s="206">
        <f>K423+K426+K434+K432</f>
        <v>14480000</v>
      </c>
      <c r="L422" s="206">
        <f>(K422/I422)*100</f>
        <v>409.91960140414443</v>
      </c>
      <c r="M422" s="206"/>
      <c r="N422" s="206">
        <f t="shared" si="47"/>
        <v>409.91960140414443</v>
      </c>
      <c r="O422" s="206">
        <f>O423+O426+O434+O432</f>
        <v>6837421</v>
      </c>
      <c r="P422" s="206">
        <f t="shared" si="50"/>
        <v>47.21975828729282</v>
      </c>
      <c r="Q422" s="206">
        <f>Q423+Q426+Q434+Q432</f>
        <v>0</v>
      </c>
      <c r="R422" s="41">
        <f t="shared" si="51"/>
        <v>6837421</v>
      </c>
    </row>
    <row r="423" spans="1:18" ht="25.5" hidden="1">
      <c r="A423" s="13"/>
      <c r="B423" s="13"/>
      <c r="C423" s="14"/>
      <c r="D423" s="160" t="s">
        <v>973</v>
      </c>
      <c r="E423" s="16"/>
      <c r="F423" s="276"/>
      <c r="G423" s="13"/>
      <c r="H423" s="15" t="s">
        <v>997</v>
      </c>
      <c r="I423" s="206">
        <f aca="true" t="shared" si="52" ref="I423:K424">I424</f>
        <v>0</v>
      </c>
      <c r="J423" s="206">
        <f t="shared" si="52"/>
        <v>0</v>
      </c>
      <c r="K423" s="206">
        <f t="shared" si="52"/>
        <v>0</v>
      </c>
      <c r="L423" s="206" t="e">
        <f>(K423/I423)*100</f>
        <v>#DIV/0!</v>
      </c>
      <c r="M423" s="206"/>
      <c r="N423" s="206" t="e">
        <f t="shared" si="47"/>
        <v>#DIV/0!</v>
      </c>
      <c r="O423" s="206">
        <f>O424</f>
        <v>0</v>
      </c>
      <c r="P423" s="206" t="e">
        <f t="shared" si="50"/>
        <v>#DIV/0!</v>
      </c>
      <c r="Q423" s="206">
        <f>Q424</f>
        <v>0</v>
      </c>
      <c r="R423" s="41">
        <f t="shared" si="51"/>
        <v>0</v>
      </c>
    </row>
    <row r="424" spans="1:18" ht="12.75" hidden="1">
      <c r="A424" s="13"/>
      <c r="B424" s="13"/>
      <c r="C424" s="14">
        <v>912</v>
      </c>
      <c r="D424" s="160"/>
      <c r="E424" s="160"/>
      <c r="F424" s="318"/>
      <c r="G424" s="14"/>
      <c r="H424" s="15" t="s">
        <v>926</v>
      </c>
      <c r="I424" s="41">
        <f t="shared" si="52"/>
        <v>0</v>
      </c>
      <c r="J424" s="41">
        <f t="shared" si="52"/>
        <v>0</v>
      </c>
      <c r="K424" s="41">
        <f t="shared" si="52"/>
        <v>0</v>
      </c>
      <c r="L424" s="206" t="e">
        <f>(K424/I424)*100</f>
        <v>#DIV/0!</v>
      </c>
      <c r="M424" s="206"/>
      <c r="N424" s="206" t="e">
        <f t="shared" si="47"/>
        <v>#DIV/0!</v>
      </c>
      <c r="O424" s="41">
        <f>O425</f>
        <v>0</v>
      </c>
      <c r="P424" s="206" t="e">
        <f t="shared" si="50"/>
        <v>#DIV/0!</v>
      </c>
      <c r="Q424" s="41">
        <f>Q425</f>
        <v>0</v>
      </c>
      <c r="R424" s="41">
        <f t="shared" si="51"/>
        <v>0</v>
      </c>
    </row>
    <row r="425" spans="1:18" ht="12.75" hidden="1">
      <c r="A425" s="13"/>
      <c r="B425" s="13"/>
      <c r="C425" s="14"/>
      <c r="D425" s="220"/>
      <c r="E425" s="16"/>
      <c r="F425" s="276" t="s">
        <v>358</v>
      </c>
      <c r="G425" s="13">
        <v>511</v>
      </c>
      <c r="H425" s="173" t="s">
        <v>78</v>
      </c>
      <c r="I425" s="296"/>
      <c r="J425" s="296"/>
      <c r="K425" s="41"/>
      <c r="L425" s="206" t="e">
        <f>(K425/I425)*100</f>
        <v>#DIV/0!</v>
      </c>
      <c r="M425" s="206"/>
      <c r="N425" s="206" t="e">
        <f t="shared" si="47"/>
        <v>#DIV/0!</v>
      </c>
      <c r="O425" s="41"/>
      <c r="P425" s="206" t="e">
        <f t="shared" si="50"/>
        <v>#DIV/0!</v>
      </c>
      <c r="Q425" s="296"/>
      <c r="R425" s="41">
        <f t="shared" si="51"/>
        <v>0</v>
      </c>
    </row>
    <row r="426" spans="1:18" ht="25.5">
      <c r="A426" s="13"/>
      <c r="B426" s="13"/>
      <c r="C426" s="14"/>
      <c r="D426" s="160" t="s">
        <v>1284</v>
      </c>
      <c r="E426" s="160"/>
      <c r="F426" s="318"/>
      <c r="G426" s="14"/>
      <c r="H426" s="15" t="s">
        <v>1285</v>
      </c>
      <c r="I426" s="206">
        <f>I427+I431</f>
        <v>1480000</v>
      </c>
      <c r="J426" s="206">
        <f>J427+J431</f>
        <v>300000</v>
      </c>
      <c r="K426" s="206">
        <f>K427+K431</f>
        <v>2000000</v>
      </c>
      <c r="L426" s="206">
        <f aca="true" t="shared" si="53" ref="L426:L436">(K426/I426)*100</f>
        <v>135.13513513513513</v>
      </c>
      <c r="M426" s="206">
        <f aca="true" t="shared" si="54" ref="M426:M436">(K426/J426)*100</f>
        <v>666.6666666666667</v>
      </c>
      <c r="N426" s="206">
        <f t="shared" si="47"/>
        <v>135.13513513513513</v>
      </c>
      <c r="O426" s="206">
        <f>O427+O431</f>
        <v>100000</v>
      </c>
      <c r="P426" s="206">
        <f t="shared" si="50"/>
        <v>5</v>
      </c>
      <c r="Q426" s="206">
        <f>Q427</f>
        <v>0</v>
      </c>
      <c r="R426" s="41">
        <f t="shared" si="51"/>
        <v>100000</v>
      </c>
    </row>
    <row r="427" spans="1:18" ht="12.75">
      <c r="A427" s="7"/>
      <c r="B427" s="7"/>
      <c r="C427" s="44">
        <v>912</v>
      </c>
      <c r="D427" s="160"/>
      <c r="E427" s="20"/>
      <c r="F427" s="20" t="s">
        <v>360</v>
      </c>
      <c r="G427" s="8">
        <v>511</v>
      </c>
      <c r="H427" s="173" t="s">
        <v>1201</v>
      </c>
      <c r="I427" s="41">
        <v>1480000</v>
      </c>
      <c r="J427" s="41">
        <v>300000</v>
      </c>
      <c r="K427" s="41">
        <v>2000000</v>
      </c>
      <c r="L427" s="311">
        <f t="shared" si="53"/>
        <v>135.13513513513513</v>
      </c>
      <c r="M427" s="311">
        <f t="shared" si="54"/>
        <v>666.6666666666667</v>
      </c>
      <c r="N427" s="206">
        <f t="shared" si="47"/>
        <v>135.13513513513513</v>
      </c>
      <c r="O427" s="41">
        <v>100000</v>
      </c>
      <c r="P427" s="206">
        <f t="shared" si="50"/>
        <v>5</v>
      </c>
      <c r="Q427" s="41">
        <v>0</v>
      </c>
      <c r="R427" s="41">
        <f t="shared" si="51"/>
        <v>100000</v>
      </c>
    </row>
    <row r="428" spans="1:18" ht="25.5" hidden="1">
      <c r="A428" s="13"/>
      <c r="B428" s="13"/>
      <c r="C428" s="14"/>
      <c r="D428" s="160" t="s">
        <v>873</v>
      </c>
      <c r="E428" s="160"/>
      <c r="F428" s="318"/>
      <c r="G428" s="14"/>
      <c r="H428" s="15" t="s">
        <v>874</v>
      </c>
      <c r="I428" s="41">
        <f aca="true" t="shared" si="55" ref="I428:K429">I429</f>
        <v>0</v>
      </c>
      <c r="J428" s="41">
        <f t="shared" si="55"/>
        <v>0</v>
      </c>
      <c r="K428" s="41">
        <f t="shared" si="55"/>
        <v>0</v>
      </c>
      <c r="L428" s="206" t="e">
        <f t="shared" si="53"/>
        <v>#DIV/0!</v>
      </c>
      <c r="M428" s="206" t="e">
        <f t="shared" si="54"/>
        <v>#DIV/0!</v>
      </c>
      <c r="N428" s="206" t="e">
        <f t="shared" si="47"/>
        <v>#DIV/0!</v>
      </c>
      <c r="O428" s="41">
        <f>O429</f>
        <v>0</v>
      </c>
      <c r="P428" s="206" t="e">
        <f t="shared" si="50"/>
        <v>#DIV/0!</v>
      </c>
      <c r="Q428" s="41">
        <f>Q429</f>
        <v>0</v>
      </c>
      <c r="R428" s="41">
        <f t="shared" si="51"/>
        <v>0</v>
      </c>
    </row>
    <row r="429" spans="1:18" ht="38.25" hidden="1">
      <c r="A429" s="7"/>
      <c r="B429" s="7"/>
      <c r="C429" s="44"/>
      <c r="D429" s="160" t="s">
        <v>878</v>
      </c>
      <c r="E429" s="20"/>
      <c r="F429" s="318"/>
      <c r="G429" s="44"/>
      <c r="H429" s="15" t="s">
        <v>880</v>
      </c>
      <c r="I429" s="41">
        <f t="shared" si="55"/>
        <v>0</v>
      </c>
      <c r="J429" s="41">
        <f t="shared" si="55"/>
        <v>0</v>
      </c>
      <c r="K429" s="41">
        <f t="shared" si="55"/>
        <v>0</v>
      </c>
      <c r="L429" s="206" t="e">
        <f t="shared" si="53"/>
        <v>#DIV/0!</v>
      </c>
      <c r="M429" s="206" t="e">
        <f t="shared" si="54"/>
        <v>#DIV/0!</v>
      </c>
      <c r="N429" s="206" t="e">
        <f t="shared" si="47"/>
        <v>#DIV/0!</v>
      </c>
      <c r="O429" s="41">
        <f>O430</f>
        <v>0</v>
      </c>
      <c r="P429" s="206" t="e">
        <f t="shared" si="50"/>
        <v>#DIV/0!</v>
      </c>
      <c r="Q429" s="41">
        <f>Q430</f>
        <v>0</v>
      </c>
      <c r="R429" s="41">
        <f t="shared" si="51"/>
        <v>0</v>
      </c>
    </row>
    <row r="430" spans="1:18" ht="12.75" hidden="1">
      <c r="A430" s="7"/>
      <c r="B430" s="7"/>
      <c r="C430" s="44"/>
      <c r="D430" s="160"/>
      <c r="E430" s="20"/>
      <c r="F430" s="318"/>
      <c r="G430" s="44"/>
      <c r="H430" s="166" t="s">
        <v>78</v>
      </c>
      <c r="I430" s="41">
        <v>0</v>
      </c>
      <c r="J430" s="41">
        <v>0</v>
      </c>
      <c r="K430" s="41">
        <v>0</v>
      </c>
      <c r="L430" s="206" t="e">
        <f t="shared" si="53"/>
        <v>#DIV/0!</v>
      </c>
      <c r="M430" s="206" t="e">
        <f t="shared" si="54"/>
        <v>#DIV/0!</v>
      </c>
      <c r="N430" s="206" t="e">
        <f t="shared" si="47"/>
        <v>#DIV/0!</v>
      </c>
      <c r="O430" s="41">
        <v>0</v>
      </c>
      <c r="P430" s="206" t="e">
        <f t="shared" si="50"/>
        <v>#DIV/0!</v>
      </c>
      <c r="Q430" s="41">
        <v>0</v>
      </c>
      <c r="R430" s="41">
        <f t="shared" si="51"/>
        <v>0</v>
      </c>
    </row>
    <row r="431" spans="1:18" ht="12.75" hidden="1">
      <c r="A431" s="7"/>
      <c r="B431" s="7"/>
      <c r="C431" s="44"/>
      <c r="D431" s="160"/>
      <c r="E431" s="20"/>
      <c r="F431" s="276"/>
      <c r="G431" s="8">
        <v>463</v>
      </c>
      <c r="H431" s="173" t="s">
        <v>1100</v>
      </c>
      <c r="I431" s="41">
        <v>0</v>
      </c>
      <c r="J431" s="41">
        <v>0</v>
      </c>
      <c r="K431" s="41">
        <v>0</v>
      </c>
      <c r="L431" s="206"/>
      <c r="M431" s="206"/>
      <c r="N431" s="206" t="e">
        <f t="shared" si="47"/>
        <v>#DIV/0!</v>
      </c>
      <c r="O431" s="41">
        <v>0</v>
      </c>
      <c r="P431" s="206" t="e">
        <f t="shared" si="50"/>
        <v>#DIV/0!</v>
      </c>
      <c r="Q431" s="41">
        <v>0</v>
      </c>
      <c r="R431" s="41">
        <f t="shared" si="51"/>
        <v>0</v>
      </c>
    </row>
    <row r="432" spans="1:18" ht="25.5" hidden="1">
      <c r="A432" s="7"/>
      <c r="B432" s="7"/>
      <c r="C432" s="44">
        <v>912</v>
      </c>
      <c r="D432" s="160" t="s">
        <v>1108</v>
      </c>
      <c r="E432" s="20"/>
      <c r="F432" s="276"/>
      <c r="G432" s="8"/>
      <c r="H432" s="15" t="s">
        <v>1109</v>
      </c>
      <c r="I432" s="206">
        <f>I433</f>
        <v>0</v>
      </c>
      <c r="J432" s="206">
        <f>J433</f>
        <v>0</v>
      </c>
      <c r="K432" s="206">
        <f>K433</f>
        <v>0</v>
      </c>
      <c r="L432" s="206"/>
      <c r="M432" s="206"/>
      <c r="N432" s="206" t="e">
        <f t="shared" si="47"/>
        <v>#DIV/0!</v>
      </c>
      <c r="O432" s="206">
        <f>O433</f>
        <v>0</v>
      </c>
      <c r="P432" s="206" t="e">
        <f t="shared" si="50"/>
        <v>#DIV/0!</v>
      </c>
      <c r="Q432" s="206">
        <f>Q433</f>
        <v>0</v>
      </c>
      <c r="R432" s="41">
        <f t="shared" si="51"/>
        <v>0</v>
      </c>
    </row>
    <row r="433" spans="1:18" ht="12.75" hidden="1">
      <c r="A433" s="7"/>
      <c r="B433" s="7"/>
      <c r="C433" s="44"/>
      <c r="D433" s="160"/>
      <c r="E433" s="20"/>
      <c r="F433" s="276" t="s">
        <v>1107</v>
      </c>
      <c r="G433" s="8">
        <v>511</v>
      </c>
      <c r="H433" s="166" t="s">
        <v>78</v>
      </c>
      <c r="I433" s="296"/>
      <c r="J433" s="296"/>
      <c r="K433" s="41"/>
      <c r="L433" s="206"/>
      <c r="M433" s="206"/>
      <c r="N433" s="206" t="e">
        <f t="shared" si="47"/>
        <v>#DIV/0!</v>
      </c>
      <c r="O433" s="41"/>
      <c r="P433" s="206" t="e">
        <f t="shared" si="50"/>
        <v>#DIV/0!</v>
      </c>
      <c r="Q433" s="41"/>
      <c r="R433" s="41">
        <f t="shared" si="51"/>
        <v>0</v>
      </c>
    </row>
    <row r="434" spans="1:18" ht="25.5">
      <c r="A434" s="7"/>
      <c r="B434" s="7"/>
      <c r="C434" s="44"/>
      <c r="D434" s="160" t="s">
        <v>726</v>
      </c>
      <c r="E434" s="160"/>
      <c r="F434" s="318"/>
      <c r="G434" s="14"/>
      <c r="H434" s="15" t="s">
        <v>727</v>
      </c>
      <c r="I434" s="206">
        <f>I435</f>
        <v>2052400</v>
      </c>
      <c r="J434" s="206">
        <f>J435</f>
        <v>8000000</v>
      </c>
      <c r="K434" s="206">
        <f>K435+K444</f>
        <v>12480000</v>
      </c>
      <c r="L434" s="206">
        <f t="shared" si="53"/>
        <v>608.0686026115767</v>
      </c>
      <c r="M434" s="206">
        <f t="shared" si="54"/>
        <v>156</v>
      </c>
      <c r="N434" s="206">
        <f t="shared" si="47"/>
        <v>608.0686026115767</v>
      </c>
      <c r="O434" s="206">
        <f>O435+O444</f>
        <v>6737421</v>
      </c>
      <c r="P434" s="206">
        <f t="shared" si="50"/>
        <v>53.98574519230769</v>
      </c>
      <c r="Q434" s="41">
        <f>Q435</f>
        <v>0</v>
      </c>
      <c r="R434" s="41">
        <f t="shared" si="51"/>
        <v>6737421</v>
      </c>
    </row>
    <row r="435" spans="1:18" ht="12.75">
      <c r="A435" s="7"/>
      <c r="B435" s="7"/>
      <c r="C435" s="44"/>
      <c r="D435" s="160"/>
      <c r="E435" s="20"/>
      <c r="F435" s="20" t="s">
        <v>358</v>
      </c>
      <c r="G435" s="8">
        <v>422</v>
      </c>
      <c r="H435" s="166" t="s">
        <v>494</v>
      </c>
      <c r="I435" s="206">
        <f>I436</f>
        <v>2052400</v>
      </c>
      <c r="J435" s="206">
        <f>J436</f>
        <v>8000000</v>
      </c>
      <c r="K435" s="206">
        <f>K436</f>
        <v>12000000</v>
      </c>
      <c r="L435" s="206">
        <f>L436</f>
        <v>584.6813486649776</v>
      </c>
      <c r="M435" s="206">
        <f>M436</f>
        <v>150</v>
      </c>
      <c r="N435" s="206">
        <f>N436</f>
        <v>584.6813486649776</v>
      </c>
      <c r="O435" s="206">
        <f>O436</f>
        <v>6737421</v>
      </c>
      <c r="P435" s="206">
        <f t="shared" si="50"/>
        <v>56.145175</v>
      </c>
      <c r="Q435" s="41">
        <v>0</v>
      </c>
      <c r="R435" s="41">
        <f t="shared" si="51"/>
        <v>6737421</v>
      </c>
    </row>
    <row r="436" spans="1:18" ht="12.75">
      <c r="A436" s="7"/>
      <c r="B436" s="7"/>
      <c r="C436" s="44"/>
      <c r="D436" s="160"/>
      <c r="E436" s="20"/>
      <c r="F436" s="276"/>
      <c r="G436" s="8"/>
      <c r="H436" s="166" t="s">
        <v>495</v>
      </c>
      <c r="I436" s="41">
        <v>2052400</v>
      </c>
      <c r="J436" s="41">
        <v>8000000</v>
      </c>
      <c r="K436" s="296">
        <v>12000000</v>
      </c>
      <c r="L436" s="206">
        <f t="shared" si="53"/>
        <v>584.6813486649776</v>
      </c>
      <c r="M436" s="206">
        <f t="shared" si="54"/>
        <v>150</v>
      </c>
      <c r="N436" s="206">
        <f t="shared" si="47"/>
        <v>584.6813486649776</v>
      </c>
      <c r="O436" s="296">
        <v>6737421</v>
      </c>
      <c r="P436" s="206">
        <f t="shared" si="50"/>
        <v>56.145175</v>
      </c>
      <c r="Q436" s="41">
        <v>0</v>
      </c>
      <c r="R436" s="41">
        <f t="shared" si="51"/>
        <v>6737421</v>
      </c>
    </row>
    <row r="437" spans="1:18" ht="12.75" hidden="1">
      <c r="A437" s="7"/>
      <c r="B437" s="7"/>
      <c r="C437" s="44"/>
      <c r="D437" s="160"/>
      <c r="E437" s="20"/>
      <c r="F437" s="276"/>
      <c r="G437" s="8"/>
      <c r="H437" s="290" t="s">
        <v>930</v>
      </c>
      <c r="I437" s="296"/>
      <c r="J437" s="296"/>
      <c r="K437" s="41"/>
      <c r="L437" s="206"/>
      <c r="M437" s="206"/>
      <c r="N437" s="206" t="e">
        <f t="shared" si="47"/>
        <v>#DIV/0!</v>
      </c>
      <c r="O437" s="41"/>
      <c r="P437" s="206" t="e">
        <f t="shared" si="50"/>
        <v>#DIV/0!</v>
      </c>
      <c r="Q437" s="41"/>
      <c r="R437" s="41">
        <f t="shared" si="51"/>
        <v>0</v>
      </c>
    </row>
    <row r="438" spans="1:18" ht="25.5" hidden="1">
      <c r="A438" s="7"/>
      <c r="B438" s="7"/>
      <c r="C438" s="44"/>
      <c r="D438" s="160"/>
      <c r="E438" s="20"/>
      <c r="F438" s="276"/>
      <c r="G438" s="8"/>
      <c r="H438" s="285" t="s">
        <v>881</v>
      </c>
      <c r="I438" s="206">
        <f aca="true" t="shared" si="56" ref="I438:K439">I439</f>
        <v>0</v>
      </c>
      <c r="J438" s="206">
        <f t="shared" si="56"/>
        <v>0</v>
      </c>
      <c r="K438" s="206">
        <f t="shared" si="56"/>
        <v>0</v>
      </c>
      <c r="L438" s="206"/>
      <c r="M438" s="206"/>
      <c r="N438" s="206" t="e">
        <f t="shared" si="47"/>
        <v>#DIV/0!</v>
      </c>
      <c r="O438" s="206">
        <f>O439</f>
        <v>0</v>
      </c>
      <c r="P438" s="206" t="e">
        <f t="shared" si="50"/>
        <v>#DIV/0!</v>
      </c>
      <c r="Q438" s="206">
        <f>Q439</f>
        <v>0</v>
      </c>
      <c r="R438" s="41">
        <f t="shared" si="51"/>
        <v>0</v>
      </c>
    </row>
    <row r="439" spans="1:18" ht="25.5" hidden="1">
      <c r="A439" s="7"/>
      <c r="B439" s="7"/>
      <c r="C439" s="44"/>
      <c r="D439" s="160" t="s">
        <v>738</v>
      </c>
      <c r="E439" s="20"/>
      <c r="F439" s="276"/>
      <c r="G439" s="8"/>
      <c r="H439" s="15" t="s">
        <v>739</v>
      </c>
      <c r="I439" s="41">
        <f t="shared" si="56"/>
        <v>0</v>
      </c>
      <c r="J439" s="41">
        <f t="shared" si="56"/>
        <v>0</v>
      </c>
      <c r="K439" s="41">
        <f t="shared" si="56"/>
        <v>0</v>
      </c>
      <c r="L439" s="206"/>
      <c r="M439" s="206"/>
      <c r="N439" s="206" t="e">
        <f t="shared" si="47"/>
        <v>#DIV/0!</v>
      </c>
      <c r="O439" s="41">
        <f>O440</f>
        <v>0</v>
      </c>
      <c r="P439" s="206" t="e">
        <f t="shared" si="50"/>
        <v>#DIV/0!</v>
      </c>
      <c r="Q439" s="41">
        <f>Q440</f>
        <v>0</v>
      </c>
      <c r="R439" s="41">
        <f t="shared" si="51"/>
        <v>0</v>
      </c>
    </row>
    <row r="440" spans="1:18" ht="12.75" hidden="1">
      <c r="A440" s="7"/>
      <c r="B440" s="7"/>
      <c r="C440" s="44"/>
      <c r="D440" s="160"/>
      <c r="E440" s="20"/>
      <c r="F440" s="276" t="s">
        <v>1096</v>
      </c>
      <c r="G440" s="8">
        <v>511</v>
      </c>
      <c r="H440" s="298" t="s">
        <v>78</v>
      </c>
      <c r="I440" s="41">
        <v>0</v>
      </c>
      <c r="J440" s="41">
        <v>0</v>
      </c>
      <c r="K440" s="41">
        <v>0</v>
      </c>
      <c r="L440" s="206"/>
      <c r="M440" s="206"/>
      <c r="N440" s="206" t="e">
        <f t="shared" si="47"/>
        <v>#DIV/0!</v>
      </c>
      <c r="O440" s="41">
        <v>0</v>
      </c>
      <c r="P440" s="206" t="e">
        <f t="shared" si="50"/>
        <v>#DIV/0!</v>
      </c>
      <c r="Q440" s="41">
        <v>0</v>
      </c>
      <c r="R440" s="41">
        <f t="shared" si="51"/>
        <v>0</v>
      </c>
    </row>
    <row r="441" spans="1:18" ht="25.5" hidden="1">
      <c r="A441" s="7"/>
      <c r="B441" s="7"/>
      <c r="C441" s="44"/>
      <c r="D441" s="160" t="s">
        <v>737</v>
      </c>
      <c r="E441" s="20"/>
      <c r="F441" s="276"/>
      <c r="G441" s="8"/>
      <c r="H441" s="285" t="s">
        <v>881</v>
      </c>
      <c r="I441" s="41">
        <f>I442</f>
        <v>0</v>
      </c>
      <c r="J441" s="41"/>
      <c r="K441" s="41">
        <f>K442</f>
        <v>0</v>
      </c>
      <c r="L441" s="206"/>
      <c r="M441" s="206"/>
      <c r="N441" s="206">
        <v>0</v>
      </c>
      <c r="O441" s="41">
        <f>O442</f>
        <v>0</v>
      </c>
      <c r="P441" s="206" t="e">
        <f t="shared" si="50"/>
        <v>#DIV/0!</v>
      </c>
      <c r="Q441" s="41">
        <v>0</v>
      </c>
      <c r="R441" s="41">
        <f t="shared" si="51"/>
        <v>0</v>
      </c>
    </row>
    <row r="442" spans="1:18" ht="25.5" hidden="1">
      <c r="A442" s="7"/>
      <c r="B442" s="7"/>
      <c r="C442" s="44"/>
      <c r="D442" s="160" t="s">
        <v>738</v>
      </c>
      <c r="E442" s="20"/>
      <c r="F442" s="276"/>
      <c r="G442" s="8"/>
      <c r="H442" s="15" t="s">
        <v>739</v>
      </c>
      <c r="I442" s="41">
        <f>I443</f>
        <v>0</v>
      </c>
      <c r="J442" s="41"/>
      <c r="K442" s="41">
        <f>K443</f>
        <v>0</v>
      </c>
      <c r="L442" s="206"/>
      <c r="M442" s="206"/>
      <c r="N442" s="206">
        <v>0</v>
      </c>
      <c r="O442" s="41">
        <f>O443</f>
        <v>0</v>
      </c>
      <c r="P442" s="206" t="e">
        <f t="shared" si="50"/>
        <v>#DIV/0!</v>
      </c>
      <c r="Q442" s="41">
        <v>0</v>
      </c>
      <c r="R442" s="41">
        <f t="shared" si="51"/>
        <v>0</v>
      </c>
    </row>
    <row r="443" spans="1:18" ht="12.75" hidden="1">
      <c r="A443" s="7"/>
      <c r="B443" s="7"/>
      <c r="C443" s="44"/>
      <c r="D443" s="160"/>
      <c r="E443" s="20"/>
      <c r="F443" s="276" t="s">
        <v>1164</v>
      </c>
      <c r="G443" s="8">
        <v>511</v>
      </c>
      <c r="H443" s="298" t="s">
        <v>78</v>
      </c>
      <c r="I443" s="41">
        <v>0</v>
      </c>
      <c r="J443" s="41"/>
      <c r="K443" s="41">
        <v>0</v>
      </c>
      <c r="L443" s="206"/>
      <c r="M443" s="206"/>
      <c r="N443" s="206"/>
      <c r="O443" s="41">
        <v>0</v>
      </c>
      <c r="P443" s="206" t="e">
        <f t="shared" si="50"/>
        <v>#DIV/0!</v>
      </c>
      <c r="Q443" s="41"/>
      <c r="R443" s="41">
        <f t="shared" si="51"/>
        <v>0</v>
      </c>
    </row>
    <row r="444" spans="1:18" ht="12.75">
      <c r="A444" s="7"/>
      <c r="B444" s="7"/>
      <c r="C444" s="44"/>
      <c r="D444" s="160"/>
      <c r="E444" s="20"/>
      <c r="F444" s="276" t="s">
        <v>1250</v>
      </c>
      <c r="G444" s="8">
        <v>423</v>
      </c>
      <c r="H444" s="298" t="s">
        <v>42</v>
      </c>
      <c r="I444" s="41"/>
      <c r="J444" s="41"/>
      <c r="K444" s="296">
        <v>480000</v>
      </c>
      <c r="L444" s="206"/>
      <c r="M444" s="206"/>
      <c r="N444" s="206"/>
      <c r="O444" s="296">
        <v>0</v>
      </c>
      <c r="P444" s="206">
        <f t="shared" si="50"/>
        <v>0</v>
      </c>
      <c r="Q444" s="41">
        <v>0</v>
      </c>
      <c r="R444" s="41">
        <f t="shared" si="51"/>
        <v>0</v>
      </c>
    </row>
    <row r="445" spans="1:18" ht="12.75">
      <c r="A445" s="7"/>
      <c r="B445" s="7"/>
      <c r="C445" s="44"/>
      <c r="D445" s="160" t="s">
        <v>607</v>
      </c>
      <c r="E445" s="20"/>
      <c r="F445" s="276"/>
      <c r="G445" s="8"/>
      <c r="H445" s="285" t="s">
        <v>608</v>
      </c>
      <c r="I445" s="41">
        <f>I447+I470+I473+I482+I488+I490+I497+I462</f>
        <v>22858487</v>
      </c>
      <c r="J445" s="41">
        <f>J447+J470+J473+J482+J488+J490+J497+J462</f>
        <v>21176000</v>
      </c>
      <c r="K445" s="41">
        <f>K447+K470+K482+K488+K485+K513+K462+K515</f>
        <v>30592340</v>
      </c>
      <c r="L445" s="41" t="e">
        <f>L447+L470+L473+L482+L488+L497</f>
        <v>#DIV/0!</v>
      </c>
      <c r="M445" s="41" t="e">
        <f>M447+M470+M473+M482+M488+M497</f>
        <v>#DIV/0!</v>
      </c>
      <c r="N445" s="206">
        <f t="shared" si="47"/>
        <v>133.83361724684576</v>
      </c>
      <c r="O445" s="41">
        <f>O447+O470+O482+O488+O485+O513+O462+O515</f>
        <v>13715028.08</v>
      </c>
      <c r="P445" s="206">
        <f t="shared" si="50"/>
        <v>44.831575747392975</v>
      </c>
      <c r="Q445" s="41">
        <f>Q447+Q470+Q473+Q482+Q488+Q490+Q497+Q462+Q515</f>
        <v>930236</v>
      </c>
      <c r="R445" s="41">
        <f t="shared" si="51"/>
        <v>14645264.08</v>
      </c>
    </row>
    <row r="446" spans="1:18" ht="12.75">
      <c r="A446" s="7"/>
      <c r="B446" s="7"/>
      <c r="C446" s="44"/>
      <c r="D446" s="160"/>
      <c r="E446" s="20"/>
      <c r="F446" s="276"/>
      <c r="G446" s="8"/>
      <c r="H446" s="166" t="s">
        <v>587</v>
      </c>
      <c r="I446" s="41"/>
      <c r="J446" s="41"/>
      <c r="K446" s="41"/>
      <c r="L446" s="206"/>
      <c r="M446" s="206"/>
      <c r="N446" s="206">
        <v>0</v>
      </c>
      <c r="O446" s="41"/>
      <c r="P446" s="206"/>
      <c r="Q446" s="41"/>
      <c r="R446" s="41">
        <f t="shared" si="51"/>
        <v>0</v>
      </c>
    </row>
    <row r="447" spans="1:18" ht="25.5">
      <c r="A447" s="7"/>
      <c r="B447" s="7"/>
      <c r="C447" s="44"/>
      <c r="D447" s="160" t="s">
        <v>615</v>
      </c>
      <c r="E447" s="20"/>
      <c r="F447" s="276"/>
      <c r="G447" s="8"/>
      <c r="H447" s="15" t="s">
        <v>958</v>
      </c>
      <c r="I447" s="41">
        <f>I448+I453</f>
        <v>8677014</v>
      </c>
      <c r="J447" s="41">
        <f>J448+J453</f>
        <v>9036000</v>
      </c>
      <c r="K447" s="41">
        <f>K448+K453+K459</f>
        <v>9028531</v>
      </c>
      <c r="L447" s="206"/>
      <c r="M447" s="206"/>
      <c r="N447" s="206">
        <f t="shared" si="47"/>
        <v>104.05112864863419</v>
      </c>
      <c r="O447" s="41">
        <f>O448+O453+O459</f>
        <v>4880919.52</v>
      </c>
      <c r="P447" s="206">
        <f t="shared" si="50"/>
        <v>54.06105954556727</v>
      </c>
      <c r="Q447" s="41">
        <f>Q448+Q453</f>
        <v>245000</v>
      </c>
      <c r="R447" s="41">
        <f t="shared" si="51"/>
        <v>5125919.52</v>
      </c>
    </row>
    <row r="448" spans="1:18" ht="25.5">
      <c r="A448" s="7"/>
      <c r="B448" s="7"/>
      <c r="C448" s="198" t="s">
        <v>908</v>
      </c>
      <c r="D448" s="160"/>
      <c r="E448" s="20"/>
      <c r="F448" s="276"/>
      <c r="G448" s="8"/>
      <c r="H448" s="15" t="s">
        <v>1058</v>
      </c>
      <c r="I448" s="41">
        <f>I449</f>
        <v>1686000</v>
      </c>
      <c r="J448" s="41">
        <f>J449</f>
        <v>1686000</v>
      </c>
      <c r="K448" s="41">
        <f>K449</f>
        <v>1528531</v>
      </c>
      <c r="L448" s="41">
        <f>L449</f>
        <v>0</v>
      </c>
      <c r="M448" s="41">
        <f>M449</f>
        <v>0</v>
      </c>
      <c r="N448" s="206">
        <f t="shared" si="47"/>
        <v>90.66020166073547</v>
      </c>
      <c r="O448" s="41">
        <f>O449</f>
        <v>78000</v>
      </c>
      <c r="P448" s="206">
        <f t="shared" si="50"/>
        <v>5.102938703892822</v>
      </c>
      <c r="Q448" s="41">
        <f>Q449+Q450</f>
        <v>0</v>
      </c>
      <c r="R448" s="41">
        <f t="shared" si="51"/>
        <v>78000</v>
      </c>
    </row>
    <row r="449" spans="1:18" ht="12.75">
      <c r="A449" s="7"/>
      <c r="B449" s="7"/>
      <c r="C449" s="44"/>
      <c r="D449" s="160"/>
      <c r="E449" s="20"/>
      <c r="F449" s="20" t="s">
        <v>1089</v>
      </c>
      <c r="G449" s="17">
        <v>472</v>
      </c>
      <c r="H449" s="166" t="s">
        <v>1060</v>
      </c>
      <c r="I449" s="41">
        <f aca="true" t="shared" si="57" ref="I449:O449">I451+I452</f>
        <v>1686000</v>
      </c>
      <c r="J449" s="41">
        <f t="shared" si="57"/>
        <v>1686000</v>
      </c>
      <c r="K449" s="41">
        <f t="shared" si="57"/>
        <v>1528531</v>
      </c>
      <c r="L449" s="41">
        <f t="shared" si="57"/>
        <v>0</v>
      </c>
      <c r="M449" s="41">
        <f t="shared" si="57"/>
        <v>0</v>
      </c>
      <c r="N449" s="41">
        <f t="shared" si="57"/>
        <v>84.1358837485172</v>
      </c>
      <c r="O449" s="41">
        <f t="shared" si="57"/>
        <v>78000</v>
      </c>
      <c r="P449" s="206">
        <f t="shared" si="50"/>
        <v>5.102938703892822</v>
      </c>
      <c r="Q449" s="41">
        <f>Q451+Q452</f>
        <v>0</v>
      </c>
      <c r="R449" s="41">
        <f t="shared" si="51"/>
        <v>78000</v>
      </c>
    </row>
    <row r="450" spans="1:18" ht="12.75" hidden="1">
      <c r="A450" s="7"/>
      <c r="B450" s="7"/>
      <c r="C450" s="44"/>
      <c r="D450" s="160"/>
      <c r="E450" s="20"/>
      <c r="F450" s="276" t="s">
        <v>1104</v>
      </c>
      <c r="G450" s="17">
        <v>472</v>
      </c>
      <c r="H450" s="166" t="s">
        <v>1060</v>
      </c>
      <c r="I450" s="41">
        <v>0</v>
      </c>
      <c r="J450" s="41">
        <v>0</v>
      </c>
      <c r="K450" s="41">
        <v>0</v>
      </c>
      <c r="L450" s="206"/>
      <c r="M450" s="206"/>
      <c r="N450" s="206" t="e">
        <f t="shared" si="47"/>
        <v>#DIV/0!</v>
      </c>
      <c r="O450" s="41">
        <v>0</v>
      </c>
      <c r="P450" s="206" t="e">
        <f t="shared" si="50"/>
        <v>#DIV/0!</v>
      </c>
      <c r="Q450" s="41"/>
      <c r="R450" s="41">
        <f t="shared" si="51"/>
        <v>0</v>
      </c>
    </row>
    <row r="451" spans="1:18" ht="12.75">
      <c r="A451" s="7"/>
      <c r="B451" s="7"/>
      <c r="C451" s="44"/>
      <c r="D451" s="160"/>
      <c r="E451" s="20"/>
      <c r="F451" s="276"/>
      <c r="G451" s="17"/>
      <c r="H451" s="166" t="s">
        <v>1175</v>
      </c>
      <c r="I451" s="41">
        <v>1686000</v>
      </c>
      <c r="J451" s="41">
        <v>1686000</v>
      </c>
      <c r="K451" s="41">
        <v>1418531</v>
      </c>
      <c r="L451" s="206"/>
      <c r="M451" s="206"/>
      <c r="N451" s="206">
        <f t="shared" si="47"/>
        <v>84.1358837485172</v>
      </c>
      <c r="O451" s="41"/>
      <c r="P451" s="206">
        <f t="shared" si="50"/>
        <v>0</v>
      </c>
      <c r="Q451" s="41"/>
      <c r="R451" s="41">
        <f t="shared" si="51"/>
        <v>0</v>
      </c>
    </row>
    <row r="452" spans="1:18" ht="25.5">
      <c r="A452" s="7"/>
      <c r="B452" s="7"/>
      <c r="C452" s="44"/>
      <c r="D452" s="160"/>
      <c r="E452" s="20"/>
      <c r="F452" s="276"/>
      <c r="G452" s="17"/>
      <c r="H452" s="173" t="s">
        <v>1202</v>
      </c>
      <c r="I452" s="41">
        <v>0</v>
      </c>
      <c r="J452" s="41">
        <v>0</v>
      </c>
      <c r="K452" s="41">
        <v>110000</v>
      </c>
      <c r="L452" s="206"/>
      <c r="M452" s="206"/>
      <c r="N452" s="206">
        <v>0</v>
      </c>
      <c r="O452" s="41">
        <v>78000</v>
      </c>
      <c r="P452" s="206">
        <f t="shared" si="50"/>
        <v>70.9090909090909</v>
      </c>
      <c r="Q452" s="41"/>
      <c r="R452" s="41">
        <f t="shared" si="51"/>
        <v>78000</v>
      </c>
    </row>
    <row r="453" spans="1:18" ht="12.75" customHeight="1">
      <c r="A453" s="13"/>
      <c r="B453" s="13"/>
      <c r="C453" s="198" t="s">
        <v>75</v>
      </c>
      <c r="D453" s="198"/>
      <c r="E453" s="198"/>
      <c r="F453" s="20" t="s">
        <v>1088</v>
      </c>
      <c r="G453" s="14">
        <v>472</v>
      </c>
      <c r="H453" s="168" t="s">
        <v>139</v>
      </c>
      <c r="I453" s="41">
        <f aca="true" t="shared" si="58" ref="I453:O453">I454+I455+I456+I457</f>
        <v>6991014</v>
      </c>
      <c r="J453" s="41">
        <f t="shared" si="58"/>
        <v>7350000</v>
      </c>
      <c r="K453" s="41">
        <f t="shared" si="58"/>
        <v>7050000</v>
      </c>
      <c r="L453" s="41">
        <f t="shared" si="58"/>
        <v>495.7545999823566</v>
      </c>
      <c r="M453" s="41">
        <f t="shared" si="58"/>
        <v>480.3571428571429</v>
      </c>
      <c r="N453" s="41">
        <f t="shared" si="58"/>
        <v>495.7545999823566</v>
      </c>
      <c r="O453" s="41">
        <f t="shared" si="58"/>
        <v>4717919.52</v>
      </c>
      <c r="P453" s="206">
        <f t="shared" si="50"/>
        <v>66.92084425531914</v>
      </c>
      <c r="Q453" s="41">
        <f>Q454+Q455+Q456+Q457</f>
        <v>245000</v>
      </c>
      <c r="R453" s="41">
        <f t="shared" si="51"/>
        <v>4962919.52</v>
      </c>
    </row>
    <row r="454" spans="1:18" ht="12.75" customHeight="1">
      <c r="A454" s="13"/>
      <c r="B454" s="13"/>
      <c r="C454" s="269"/>
      <c r="D454" s="220"/>
      <c r="E454" s="16"/>
      <c r="F454" s="276"/>
      <c r="G454" s="13">
        <v>472714</v>
      </c>
      <c r="H454" s="166" t="s">
        <v>496</v>
      </c>
      <c r="I454" s="41">
        <v>3000000</v>
      </c>
      <c r="J454" s="41">
        <v>3000000</v>
      </c>
      <c r="K454" s="41">
        <v>3000000</v>
      </c>
      <c r="L454" s="206">
        <f>(K454/I454)*100</f>
        <v>100</v>
      </c>
      <c r="M454" s="206">
        <f>(K454/J454)*100</f>
        <v>100</v>
      </c>
      <c r="N454" s="206">
        <f t="shared" si="47"/>
        <v>100</v>
      </c>
      <c r="O454" s="41">
        <v>2635000</v>
      </c>
      <c r="P454" s="206">
        <f t="shared" si="50"/>
        <v>87.83333333333333</v>
      </c>
      <c r="Q454" s="41">
        <v>245000</v>
      </c>
      <c r="R454" s="41">
        <f t="shared" si="51"/>
        <v>2880000</v>
      </c>
    </row>
    <row r="455" spans="1:18" ht="12.75">
      <c r="A455" s="13"/>
      <c r="B455" s="13"/>
      <c r="C455" s="269"/>
      <c r="D455" s="220"/>
      <c r="E455" s="16"/>
      <c r="F455" s="276"/>
      <c r="G455" s="13">
        <v>472718</v>
      </c>
      <c r="H455" s="166" t="s">
        <v>954</v>
      </c>
      <c r="I455" s="41">
        <v>2520000</v>
      </c>
      <c r="J455" s="41">
        <v>2800000</v>
      </c>
      <c r="K455" s="41">
        <v>2250000</v>
      </c>
      <c r="L455" s="206">
        <f>(K455/I455)*100</f>
        <v>89.28571428571429</v>
      </c>
      <c r="M455" s="206">
        <f>(K455/J455)*100</f>
        <v>80.35714285714286</v>
      </c>
      <c r="N455" s="206">
        <f aca="true" t="shared" si="59" ref="N455:N542">K455/I455*100</f>
        <v>89.28571428571429</v>
      </c>
      <c r="O455" s="41">
        <v>1440168</v>
      </c>
      <c r="P455" s="206">
        <f t="shared" si="50"/>
        <v>64.00746666666667</v>
      </c>
      <c r="Q455" s="41">
        <v>0</v>
      </c>
      <c r="R455" s="41">
        <f t="shared" si="51"/>
        <v>1440168</v>
      </c>
    </row>
    <row r="456" spans="1:18" ht="12.75">
      <c r="A456" s="13"/>
      <c r="B456" s="13"/>
      <c r="C456" s="269"/>
      <c r="D456" s="220"/>
      <c r="E456" s="16"/>
      <c r="F456" s="276"/>
      <c r="G456" s="13">
        <v>472719</v>
      </c>
      <c r="H456" s="166" t="s">
        <v>198</v>
      </c>
      <c r="I456" s="41">
        <v>1221014</v>
      </c>
      <c r="J456" s="41">
        <v>1300000</v>
      </c>
      <c r="K456" s="41">
        <v>1300000</v>
      </c>
      <c r="L456" s="206">
        <f>(K456/I456)*100</f>
        <v>106.4688856966423</v>
      </c>
      <c r="M456" s="206">
        <f>(K456/J456)*100</f>
        <v>100</v>
      </c>
      <c r="N456" s="206">
        <f t="shared" si="59"/>
        <v>106.4688856966423</v>
      </c>
      <c r="O456" s="41">
        <v>153462.52</v>
      </c>
      <c r="P456" s="206">
        <f t="shared" si="50"/>
        <v>11.80480923076923</v>
      </c>
      <c r="Q456" s="41">
        <v>0</v>
      </c>
      <c r="R456" s="41">
        <f t="shared" si="51"/>
        <v>153462.52</v>
      </c>
    </row>
    <row r="457" spans="1:18" ht="12.75">
      <c r="A457" s="13"/>
      <c r="B457" s="13"/>
      <c r="C457" s="269"/>
      <c r="D457" s="220"/>
      <c r="E457" s="16"/>
      <c r="F457" s="276"/>
      <c r="G457" s="13">
        <v>472931</v>
      </c>
      <c r="H457" s="166" t="s">
        <v>955</v>
      </c>
      <c r="I457" s="41">
        <v>250000</v>
      </c>
      <c r="J457" s="41">
        <v>250000</v>
      </c>
      <c r="K457" s="41">
        <v>500000</v>
      </c>
      <c r="L457" s="206">
        <f>(K457/I457)*100</f>
        <v>200</v>
      </c>
      <c r="M457" s="206">
        <f>(K457/J457)*100</f>
        <v>200</v>
      </c>
      <c r="N457" s="206">
        <f t="shared" si="59"/>
        <v>200</v>
      </c>
      <c r="O457" s="41">
        <v>489289</v>
      </c>
      <c r="P457" s="206">
        <f t="shared" si="50"/>
        <v>97.8578</v>
      </c>
      <c r="Q457" s="41">
        <v>0</v>
      </c>
      <c r="R457" s="41">
        <f t="shared" si="51"/>
        <v>489289</v>
      </c>
    </row>
    <row r="458" spans="1:18" ht="12.75" hidden="1">
      <c r="A458" s="7"/>
      <c r="B458" s="7"/>
      <c r="C458" s="44"/>
      <c r="D458" s="160"/>
      <c r="E458" s="20"/>
      <c r="F458" s="276"/>
      <c r="G458" s="8"/>
      <c r="H458" s="166"/>
      <c r="I458" s="41"/>
      <c r="J458" s="41"/>
      <c r="K458" s="41"/>
      <c r="L458" s="206"/>
      <c r="M458" s="206"/>
      <c r="N458" s="206" t="e">
        <f t="shared" si="59"/>
        <v>#DIV/0!</v>
      </c>
      <c r="O458" s="41"/>
      <c r="P458" s="206" t="e">
        <f t="shared" si="50"/>
        <v>#DIV/0!</v>
      </c>
      <c r="Q458" s="41"/>
      <c r="R458" s="41">
        <f t="shared" si="51"/>
        <v>0</v>
      </c>
    </row>
    <row r="459" spans="1:18" ht="25.5">
      <c r="A459" s="7"/>
      <c r="B459" s="7"/>
      <c r="C459" s="198" t="s">
        <v>75</v>
      </c>
      <c r="D459" s="160"/>
      <c r="E459" s="20"/>
      <c r="F459" s="20" t="s">
        <v>282</v>
      </c>
      <c r="G459" s="44">
        <v>484</v>
      </c>
      <c r="H459" s="15" t="s">
        <v>1171</v>
      </c>
      <c r="I459" s="41"/>
      <c r="J459" s="41"/>
      <c r="K459" s="41">
        <f>K460+K461</f>
        <v>450000</v>
      </c>
      <c r="L459" s="41">
        <f>L460+L461</f>
        <v>0</v>
      </c>
      <c r="M459" s="41">
        <f>M460+M461</f>
        <v>0</v>
      </c>
      <c r="N459" s="41">
        <f>N460+N461</f>
        <v>0</v>
      </c>
      <c r="O459" s="41">
        <f>O460+O461</f>
        <v>85000</v>
      </c>
      <c r="P459" s="206">
        <f t="shared" si="50"/>
        <v>18.88888888888889</v>
      </c>
      <c r="Q459" s="41">
        <v>0</v>
      </c>
      <c r="R459" s="41">
        <f t="shared" si="51"/>
        <v>85000</v>
      </c>
    </row>
    <row r="460" spans="1:18" ht="25.5">
      <c r="A460" s="7"/>
      <c r="B460" s="7"/>
      <c r="C460" s="44"/>
      <c r="D460" s="160"/>
      <c r="E460" s="20"/>
      <c r="F460" s="276"/>
      <c r="G460" s="8"/>
      <c r="H460" s="166" t="s">
        <v>1171</v>
      </c>
      <c r="I460" s="41"/>
      <c r="J460" s="41"/>
      <c r="K460" s="41">
        <v>400000</v>
      </c>
      <c r="L460" s="206"/>
      <c r="M460" s="206"/>
      <c r="N460" s="206"/>
      <c r="O460" s="41">
        <v>85000</v>
      </c>
      <c r="P460" s="206">
        <f t="shared" si="50"/>
        <v>21.25</v>
      </c>
      <c r="Q460" s="41">
        <v>0</v>
      </c>
      <c r="R460" s="41">
        <f t="shared" si="51"/>
        <v>85000</v>
      </c>
    </row>
    <row r="461" spans="1:18" ht="12.75">
      <c r="A461" s="7"/>
      <c r="B461" s="7"/>
      <c r="C461" s="44"/>
      <c r="D461" s="160"/>
      <c r="E461" s="20"/>
      <c r="F461" s="276"/>
      <c r="G461" s="8"/>
      <c r="H461" s="173" t="s">
        <v>1172</v>
      </c>
      <c r="I461" s="41"/>
      <c r="J461" s="41"/>
      <c r="K461" s="41">
        <v>50000</v>
      </c>
      <c r="L461" s="206"/>
      <c r="M461" s="206"/>
      <c r="N461" s="206"/>
      <c r="O461" s="41"/>
      <c r="P461" s="206">
        <f t="shared" si="50"/>
        <v>0</v>
      </c>
      <c r="Q461" s="41">
        <v>0</v>
      </c>
      <c r="R461" s="41">
        <f t="shared" si="51"/>
        <v>0</v>
      </c>
    </row>
    <row r="462" spans="1:18" ht="25.5">
      <c r="A462" s="7"/>
      <c r="B462" s="7"/>
      <c r="C462" s="44"/>
      <c r="D462" s="160" t="s">
        <v>616</v>
      </c>
      <c r="E462" s="20"/>
      <c r="F462" s="276"/>
      <c r="G462" s="8"/>
      <c r="H462" s="15" t="s">
        <v>982</v>
      </c>
      <c r="I462" s="206">
        <f aca="true" t="shared" si="60" ref="I462:K463">I463</f>
        <v>8693300</v>
      </c>
      <c r="J462" s="206">
        <f t="shared" si="60"/>
        <v>8440000</v>
      </c>
      <c r="K462" s="206">
        <f t="shared" si="60"/>
        <v>9090465</v>
      </c>
      <c r="L462" s="206"/>
      <c r="M462" s="206"/>
      <c r="N462" s="206">
        <f t="shared" si="59"/>
        <v>104.56863331531179</v>
      </c>
      <c r="O462" s="206">
        <f>O463</f>
        <v>4313748</v>
      </c>
      <c r="P462" s="206">
        <f t="shared" si="50"/>
        <v>47.45354610572726</v>
      </c>
      <c r="Q462" s="206">
        <f>Q463</f>
        <v>0</v>
      </c>
      <c r="R462" s="41">
        <f t="shared" si="51"/>
        <v>4313748</v>
      </c>
    </row>
    <row r="463" spans="1:18" ht="25.5">
      <c r="A463" s="7"/>
      <c r="B463" s="7"/>
      <c r="C463" s="198" t="s">
        <v>75</v>
      </c>
      <c r="D463" s="160"/>
      <c r="E463" s="20"/>
      <c r="F463" s="276"/>
      <c r="G463" s="8"/>
      <c r="H463" s="15" t="s">
        <v>936</v>
      </c>
      <c r="I463" s="206">
        <f t="shared" si="60"/>
        <v>8693300</v>
      </c>
      <c r="J463" s="206">
        <f t="shared" si="60"/>
        <v>8440000</v>
      </c>
      <c r="K463" s="206">
        <f t="shared" si="60"/>
        <v>9090465</v>
      </c>
      <c r="L463" s="206"/>
      <c r="M463" s="206"/>
      <c r="N463" s="206">
        <f t="shared" si="59"/>
        <v>104.56863331531179</v>
      </c>
      <c r="O463" s="206">
        <f>O464</f>
        <v>4313748</v>
      </c>
      <c r="P463" s="206">
        <f aca="true" t="shared" si="61" ref="P463:P526">O463/K463*100</f>
        <v>47.45354610572726</v>
      </c>
      <c r="Q463" s="206">
        <f>Q464</f>
        <v>0</v>
      </c>
      <c r="R463" s="41">
        <f t="shared" si="51"/>
        <v>4313748</v>
      </c>
    </row>
    <row r="464" spans="1:18" ht="12.75">
      <c r="A464" s="7"/>
      <c r="B464" s="7"/>
      <c r="C464" s="44"/>
      <c r="D464" s="160"/>
      <c r="E464" s="20"/>
      <c r="F464" s="20" t="s">
        <v>283</v>
      </c>
      <c r="G464" s="8">
        <v>472</v>
      </c>
      <c r="H464" s="173" t="s">
        <v>1194</v>
      </c>
      <c r="I464" s="41">
        <f aca="true" t="shared" si="62" ref="I464:O464">I465+I466+I467</f>
        <v>8693300</v>
      </c>
      <c r="J464" s="41">
        <f t="shared" si="62"/>
        <v>8440000</v>
      </c>
      <c r="K464" s="41">
        <f t="shared" si="62"/>
        <v>9090465</v>
      </c>
      <c r="L464" s="41">
        <f t="shared" si="62"/>
        <v>0</v>
      </c>
      <c r="M464" s="41">
        <f t="shared" si="62"/>
        <v>0</v>
      </c>
      <c r="N464" s="41">
        <f t="shared" si="62"/>
        <v>319.2416335915474</v>
      </c>
      <c r="O464" s="41">
        <f t="shared" si="62"/>
        <v>4313748</v>
      </c>
      <c r="P464" s="206">
        <f t="shared" si="61"/>
        <v>47.45354610572726</v>
      </c>
      <c r="Q464" s="41">
        <f>Q465+Q466+Q467</f>
        <v>0</v>
      </c>
      <c r="R464" s="41">
        <f t="shared" si="51"/>
        <v>4313748</v>
      </c>
    </row>
    <row r="465" spans="1:18" ht="25.5">
      <c r="A465" s="7"/>
      <c r="B465" s="7"/>
      <c r="C465" s="44"/>
      <c r="D465" s="160"/>
      <c r="E465" s="20"/>
      <c r="F465" s="276"/>
      <c r="G465" s="17" t="s">
        <v>1023</v>
      </c>
      <c r="H465" s="173" t="s">
        <v>1210</v>
      </c>
      <c r="I465" s="41">
        <v>2040000</v>
      </c>
      <c r="J465" s="41">
        <v>2040000</v>
      </c>
      <c r="K465" s="41">
        <v>2224000</v>
      </c>
      <c r="L465" s="206"/>
      <c r="M465" s="206"/>
      <c r="N465" s="206">
        <f t="shared" si="59"/>
        <v>109.01960784313725</v>
      </c>
      <c r="O465" s="41">
        <v>937100</v>
      </c>
      <c r="P465" s="206">
        <f t="shared" si="61"/>
        <v>42.135791366906474</v>
      </c>
      <c r="Q465" s="41">
        <v>0</v>
      </c>
      <c r="R465" s="41">
        <f t="shared" si="51"/>
        <v>937100</v>
      </c>
    </row>
    <row r="466" spans="1:18" ht="12.75">
      <c r="A466" s="7"/>
      <c r="B466" s="7"/>
      <c r="C466" s="44"/>
      <c r="D466" s="160"/>
      <c r="E466" s="20"/>
      <c r="F466" s="276"/>
      <c r="G466" s="13" t="s">
        <v>1145</v>
      </c>
      <c r="H466" s="173" t="s">
        <v>1193</v>
      </c>
      <c r="I466" s="41">
        <v>3000000</v>
      </c>
      <c r="J466" s="41">
        <v>3000000</v>
      </c>
      <c r="K466" s="41">
        <v>3736000</v>
      </c>
      <c r="L466" s="206"/>
      <c r="M466" s="206"/>
      <c r="N466" s="206">
        <f t="shared" si="59"/>
        <v>124.53333333333335</v>
      </c>
      <c r="O466" s="41">
        <v>1481584</v>
      </c>
      <c r="P466" s="206">
        <f t="shared" si="61"/>
        <v>39.65695931477516</v>
      </c>
      <c r="Q466" s="41">
        <v>0</v>
      </c>
      <c r="R466" s="41">
        <f aca="true" t="shared" si="63" ref="R466:R529">O466+Q466</f>
        <v>1481584</v>
      </c>
    </row>
    <row r="467" spans="1:18" ht="12.75">
      <c r="A467" s="7"/>
      <c r="B467" s="7"/>
      <c r="C467" s="44"/>
      <c r="D467" s="160"/>
      <c r="E467" s="20"/>
      <c r="F467" s="276"/>
      <c r="G467" s="17" t="s">
        <v>1030</v>
      </c>
      <c r="H467" s="173" t="s">
        <v>1211</v>
      </c>
      <c r="I467" s="41">
        <v>3653300</v>
      </c>
      <c r="J467" s="41">
        <v>3400000</v>
      </c>
      <c r="K467" s="41">
        <v>3130465</v>
      </c>
      <c r="L467" s="206"/>
      <c r="M467" s="206"/>
      <c r="N467" s="206">
        <f t="shared" si="59"/>
        <v>85.68869241507679</v>
      </c>
      <c r="O467" s="41">
        <v>1895064</v>
      </c>
      <c r="P467" s="206">
        <f t="shared" si="61"/>
        <v>60.536182324351174</v>
      </c>
      <c r="Q467" s="41"/>
      <c r="R467" s="41">
        <f t="shared" si="63"/>
        <v>1895064</v>
      </c>
    </row>
    <row r="468" spans="1:18" ht="12.75">
      <c r="A468" s="7"/>
      <c r="B468" s="7"/>
      <c r="C468" s="44"/>
      <c r="D468" s="160"/>
      <c r="E468" s="20"/>
      <c r="F468" s="276"/>
      <c r="G468" s="17" t="s">
        <v>1031</v>
      </c>
      <c r="H468" s="173" t="s">
        <v>1182</v>
      </c>
      <c r="I468" s="41">
        <v>0</v>
      </c>
      <c r="J468" s="41">
        <v>0</v>
      </c>
      <c r="K468" s="41">
        <v>0</v>
      </c>
      <c r="L468" s="206"/>
      <c r="M468" s="206"/>
      <c r="N468" s="206" t="e">
        <f t="shared" si="59"/>
        <v>#DIV/0!</v>
      </c>
      <c r="O468" s="41">
        <v>0</v>
      </c>
      <c r="P468" s="206">
        <v>0</v>
      </c>
      <c r="Q468" s="41">
        <v>0</v>
      </c>
      <c r="R468" s="41">
        <f t="shared" si="63"/>
        <v>0</v>
      </c>
    </row>
    <row r="469" spans="1:18" ht="12.75" hidden="1">
      <c r="A469" s="7"/>
      <c r="B469" s="7"/>
      <c r="C469" s="44"/>
      <c r="D469" s="160"/>
      <c r="E469" s="20"/>
      <c r="F469" s="276"/>
      <c r="G469" s="8"/>
      <c r="H469" s="166"/>
      <c r="I469" s="41"/>
      <c r="J469" s="41"/>
      <c r="K469" s="41"/>
      <c r="L469" s="206"/>
      <c r="M469" s="206"/>
      <c r="N469" s="206" t="e">
        <f t="shared" si="59"/>
        <v>#DIV/0!</v>
      </c>
      <c r="O469" s="41"/>
      <c r="P469" s="206" t="e">
        <f t="shared" si="61"/>
        <v>#DIV/0!</v>
      </c>
      <c r="Q469" s="41"/>
      <c r="R469" s="41">
        <f t="shared" si="63"/>
        <v>0</v>
      </c>
    </row>
    <row r="470" spans="1:18" ht="38.25">
      <c r="A470" s="13"/>
      <c r="B470" s="13"/>
      <c r="C470" s="14"/>
      <c r="D470" s="160" t="s">
        <v>610</v>
      </c>
      <c r="E470" s="160"/>
      <c r="F470" s="318"/>
      <c r="G470" s="14"/>
      <c r="H470" s="15" t="s">
        <v>609</v>
      </c>
      <c r="I470" s="206">
        <f>SUM(I471:I471)</f>
        <v>400000</v>
      </c>
      <c r="J470" s="206">
        <f>SUM(J471:J471)</f>
        <v>400000</v>
      </c>
      <c r="K470" s="206">
        <f>SUM(K471:K471)</f>
        <v>400000</v>
      </c>
      <c r="L470" s="206">
        <f>(K470/I470)*100</f>
        <v>100</v>
      </c>
      <c r="M470" s="206">
        <f aca="true" t="shared" si="64" ref="M470:M484">(K470/J470)*100</f>
        <v>100</v>
      </c>
      <c r="N470" s="206">
        <f t="shared" si="59"/>
        <v>100</v>
      </c>
      <c r="O470" s="206">
        <f>SUM(O471:O471)</f>
        <v>0</v>
      </c>
      <c r="P470" s="206">
        <f t="shared" si="61"/>
        <v>0</v>
      </c>
      <c r="Q470" s="41">
        <f>SUM(Q471:Q471)</f>
        <v>0</v>
      </c>
      <c r="R470" s="41">
        <f t="shared" si="63"/>
        <v>0</v>
      </c>
    </row>
    <row r="471" spans="1:18" ht="12.75">
      <c r="A471" s="13"/>
      <c r="B471" s="13"/>
      <c r="C471" s="14"/>
      <c r="D471" s="220"/>
      <c r="E471" s="16"/>
      <c r="F471" s="276"/>
      <c r="G471" s="13"/>
      <c r="H471" s="15" t="s">
        <v>65</v>
      </c>
      <c r="I471" s="206">
        <f aca="true" t="shared" si="65" ref="I471:Q471">I472</f>
        <v>400000</v>
      </c>
      <c r="J471" s="206">
        <f t="shared" si="65"/>
        <v>400000</v>
      </c>
      <c r="K471" s="206">
        <f t="shared" si="65"/>
        <v>400000</v>
      </c>
      <c r="L471" s="206">
        <f t="shared" si="65"/>
        <v>100</v>
      </c>
      <c r="M471" s="206">
        <f t="shared" si="64"/>
        <v>100</v>
      </c>
      <c r="N471" s="206">
        <f t="shared" si="59"/>
        <v>100</v>
      </c>
      <c r="O471" s="206">
        <f t="shared" si="65"/>
        <v>0</v>
      </c>
      <c r="P471" s="206">
        <f t="shared" si="61"/>
        <v>0</v>
      </c>
      <c r="Q471" s="206">
        <f t="shared" si="65"/>
        <v>0</v>
      </c>
      <c r="R471" s="41">
        <f t="shared" si="63"/>
        <v>0</v>
      </c>
    </row>
    <row r="472" spans="1:18" ht="12.75">
      <c r="A472" s="13"/>
      <c r="B472" s="13"/>
      <c r="C472" s="198" t="s">
        <v>75</v>
      </c>
      <c r="D472" s="220"/>
      <c r="E472" s="16"/>
      <c r="F472" s="20" t="s">
        <v>284</v>
      </c>
      <c r="G472" s="13">
        <v>481</v>
      </c>
      <c r="H472" s="173" t="s">
        <v>563</v>
      </c>
      <c r="I472" s="41">
        <v>400000</v>
      </c>
      <c r="J472" s="41">
        <v>400000</v>
      </c>
      <c r="K472" s="41">
        <v>400000</v>
      </c>
      <c r="L472" s="206">
        <f>(K472/I472)*100</f>
        <v>100</v>
      </c>
      <c r="M472" s="206">
        <f t="shared" si="64"/>
        <v>100</v>
      </c>
      <c r="N472" s="206">
        <f t="shared" si="59"/>
        <v>100</v>
      </c>
      <c r="O472" s="41">
        <v>0</v>
      </c>
      <c r="P472" s="206">
        <f t="shared" si="61"/>
        <v>0</v>
      </c>
      <c r="Q472" s="206">
        <v>0</v>
      </c>
      <c r="R472" s="41">
        <f t="shared" si="63"/>
        <v>0</v>
      </c>
    </row>
    <row r="473" spans="1:18" ht="38.25" hidden="1">
      <c r="A473" s="13"/>
      <c r="B473" s="13"/>
      <c r="C473" s="14"/>
      <c r="D473" s="160" t="s">
        <v>610</v>
      </c>
      <c r="E473" s="160"/>
      <c r="F473" s="318"/>
      <c r="G473" s="14"/>
      <c r="H473" s="15" t="s">
        <v>609</v>
      </c>
      <c r="I473" s="206">
        <f>I474+I475+I476</f>
        <v>0</v>
      </c>
      <c r="J473" s="206">
        <f>J474+J475+J476</f>
        <v>0</v>
      </c>
      <c r="K473" s="206">
        <f>K474+K475+K476</f>
        <v>0</v>
      </c>
      <c r="L473" s="206" t="e">
        <f>(K473/I473)*100</f>
        <v>#DIV/0!</v>
      </c>
      <c r="M473" s="206" t="e">
        <f t="shared" si="64"/>
        <v>#DIV/0!</v>
      </c>
      <c r="N473" s="206" t="e">
        <f t="shared" si="59"/>
        <v>#DIV/0!</v>
      </c>
      <c r="O473" s="206">
        <f>O474+O475+O476</f>
        <v>0</v>
      </c>
      <c r="P473" s="206" t="e">
        <f t="shared" si="61"/>
        <v>#DIV/0!</v>
      </c>
      <c r="Q473" s="206">
        <f>Q474+Q475+Q476</f>
        <v>0</v>
      </c>
      <c r="R473" s="41">
        <f t="shared" si="63"/>
        <v>0</v>
      </c>
    </row>
    <row r="474" spans="1:18" ht="12.75" customHeight="1" hidden="1">
      <c r="A474" s="13"/>
      <c r="B474" s="13"/>
      <c r="C474" s="14"/>
      <c r="D474" s="220"/>
      <c r="E474" s="16"/>
      <c r="F474" s="276" t="s">
        <v>313</v>
      </c>
      <c r="G474" s="13">
        <v>423</v>
      </c>
      <c r="H474" s="166" t="s">
        <v>42</v>
      </c>
      <c r="I474" s="41"/>
      <c r="J474" s="41"/>
      <c r="K474" s="41"/>
      <c r="L474" s="206" t="e">
        <f>(K474/I474)*100</f>
        <v>#DIV/0!</v>
      </c>
      <c r="M474" s="206" t="e">
        <f t="shared" si="64"/>
        <v>#DIV/0!</v>
      </c>
      <c r="N474" s="206" t="e">
        <f t="shared" si="59"/>
        <v>#DIV/0!</v>
      </c>
      <c r="O474" s="41"/>
      <c r="P474" s="206" t="e">
        <f t="shared" si="61"/>
        <v>#DIV/0!</v>
      </c>
      <c r="Q474" s="41">
        <v>0</v>
      </c>
      <c r="R474" s="41">
        <f t="shared" si="63"/>
        <v>0</v>
      </c>
    </row>
    <row r="475" spans="1:18" ht="12.75" customHeight="1" hidden="1">
      <c r="A475" s="13"/>
      <c r="B475" s="13"/>
      <c r="C475" s="14"/>
      <c r="D475" s="220"/>
      <c r="E475" s="16"/>
      <c r="F475" s="276" t="s">
        <v>697</v>
      </c>
      <c r="G475" s="13">
        <v>424</v>
      </c>
      <c r="H475" s="166" t="s">
        <v>524</v>
      </c>
      <c r="I475" s="41"/>
      <c r="J475" s="41"/>
      <c r="K475" s="41"/>
      <c r="L475" s="206" t="e">
        <f>(K475/I475)*100</f>
        <v>#DIV/0!</v>
      </c>
      <c r="M475" s="206" t="e">
        <f t="shared" si="64"/>
        <v>#DIV/0!</v>
      </c>
      <c r="N475" s="206" t="e">
        <f t="shared" si="59"/>
        <v>#DIV/0!</v>
      </c>
      <c r="O475" s="41"/>
      <c r="P475" s="206" t="e">
        <f t="shared" si="61"/>
        <v>#DIV/0!</v>
      </c>
      <c r="Q475" s="41">
        <v>0</v>
      </c>
      <c r="R475" s="41">
        <f t="shared" si="63"/>
        <v>0</v>
      </c>
    </row>
    <row r="476" spans="1:18" s="63" customFormat="1" ht="25.5" hidden="1">
      <c r="A476" s="14"/>
      <c r="B476" s="14"/>
      <c r="C476" s="14"/>
      <c r="D476" s="160"/>
      <c r="E476" s="160"/>
      <c r="F476" s="318"/>
      <c r="G476" s="14"/>
      <c r="H476" s="15" t="s">
        <v>936</v>
      </c>
      <c r="I476" s="206">
        <f>I477</f>
        <v>0</v>
      </c>
      <c r="J476" s="206">
        <f>J477</f>
        <v>0</v>
      </c>
      <c r="K476" s="206">
        <f>K477</f>
        <v>0</v>
      </c>
      <c r="L476" s="206" t="e">
        <f>L477</f>
        <v>#DIV/0!</v>
      </c>
      <c r="M476" s="206" t="e">
        <f t="shared" si="64"/>
        <v>#DIV/0!</v>
      </c>
      <c r="N476" s="206" t="e">
        <f t="shared" si="59"/>
        <v>#DIV/0!</v>
      </c>
      <c r="O476" s="206">
        <f>O477</f>
        <v>0</v>
      </c>
      <c r="P476" s="206" t="e">
        <f t="shared" si="61"/>
        <v>#DIV/0!</v>
      </c>
      <c r="Q476" s="206">
        <f>Q477</f>
        <v>0</v>
      </c>
      <c r="R476" s="41">
        <f t="shared" si="63"/>
        <v>0</v>
      </c>
    </row>
    <row r="477" spans="1:18" s="63" customFormat="1" ht="12.75" hidden="1">
      <c r="A477" s="14"/>
      <c r="B477" s="14"/>
      <c r="C477" s="198" t="s">
        <v>75</v>
      </c>
      <c r="D477" s="160"/>
      <c r="E477" s="160"/>
      <c r="F477" s="276" t="s">
        <v>286</v>
      </c>
      <c r="G477" s="14">
        <v>465</v>
      </c>
      <c r="H477" s="173" t="s">
        <v>587</v>
      </c>
      <c r="I477" s="41">
        <f>I478+I479+I480+I481</f>
        <v>0</v>
      </c>
      <c r="J477" s="41">
        <f>J478+J479+J480+J481</f>
        <v>0</v>
      </c>
      <c r="K477" s="41">
        <f>K478+K479+K480+K481</f>
        <v>0</v>
      </c>
      <c r="L477" s="41" t="e">
        <f>(K477/I477)*100</f>
        <v>#DIV/0!</v>
      </c>
      <c r="M477" s="206" t="e">
        <f t="shared" si="64"/>
        <v>#DIV/0!</v>
      </c>
      <c r="N477" s="206" t="e">
        <f t="shared" si="59"/>
        <v>#DIV/0!</v>
      </c>
      <c r="O477" s="41">
        <f>O478+O479+O480+O481</f>
        <v>0</v>
      </c>
      <c r="P477" s="206" t="e">
        <f t="shared" si="61"/>
        <v>#DIV/0!</v>
      </c>
      <c r="Q477" s="41">
        <f>Q544+Q545+Q546+Q547</f>
        <v>0</v>
      </c>
      <c r="R477" s="41">
        <f t="shared" si="63"/>
        <v>0</v>
      </c>
    </row>
    <row r="478" spans="1:18" ht="25.5" hidden="1">
      <c r="A478" s="13"/>
      <c r="B478" s="13"/>
      <c r="C478" s="14"/>
      <c r="D478" s="220"/>
      <c r="E478" s="16"/>
      <c r="F478" s="276"/>
      <c r="G478" s="17" t="s">
        <v>1023</v>
      </c>
      <c r="H478" s="173" t="s">
        <v>937</v>
      </c>
      <c r="I478" s="41">
        <v>0</v>
      </c>
      <c r="J478" s="41">
        <v>0</v>
      </c>
      <c r="K478" s="41">
        <v>0</v>
      </c>
      <c r="L478" s="41" t="e">
        <f>(K478/I478)*100</f>
        <v>#DIV/0!</v>
      </c>
      <c r="M478" s="206" t="e">
        <f t="shared" si="64"/>
        <v>#DIV/0!</v>
      </c>
      <c r="N478" s="206" t="e">
        <f t="shared" si="59"/>
        <v>#DIV/0!</v>
      </c>
      <c r="O478" s="41">
        <v>0</v>
      </c>
      <c r="P478" s="206" t="e">
        <f t="shared" si="61"/>
        <v>#DIV/0!</v>
      </c>
      <c r="Q478" s="41">
        <v>0</v>
      </c>
      <c r="R478" s="41">
        <f t="shared" si="63"/>
        <v>0</v>
      </c>
    </row>
    <row r="479" spans="1:18" ht="12.75" hidden="1">
      <c r="A479" s="13"/>
      <c r="B479" s="13"/>
      <c r="C479" s="14"/>
      <c r="D479" s="220"/>
      <c r="E479" s="16"/>
      <c r="F479" s="276"/>
      <c r="G479" s="13"/>
      <c r="H479" s="173" t="s">
        <v>938</v>
      </c>
      <c r="I479" s="296">
        <v>0</v>
      </c>
      <c r="J479" s="296">
        <v>0</v>
      </c>
      <c r="K479" s="41">
        <v>0</v>
      </c>
      <c r="L479" s="41">
        <v>0</v>
      </c>
      <c r="M479" s="206" t="e">
        <f t="shared" si="64"/>
        <v>#DIV/0!</v>
      </c>
      <c r="N479" s="206" t="e">
        <f t="shared" si="59"/>
        <v>#DIV/0!</v>
      </c>
      <c r="O479" s="41">
        <v>0</v>
      </c>
      <c r="P479" s="206" t="e">
        <f t="shared" si="61"/>
        <v>#DIV/0!</v>
      </c>
      <c r="Q479" s="41">
        <v>0</v>
      </c>
      <c r="R479" s="41">
        <f t="shared" si="63"/>
        <v>0</v>
      </c>
    </row>
    <row r="480" spans="1:18" ht="12.75" hidden="1">
      <c r="A480" s="13"/>
      <c r="B480" s="13"/>
      <c r="C480" s="14"/>
      <c r="D480" s="220"/>
      <c r="E480" s="16"/>
      <c r="F480" s="276"/>
      <c r="G480" s="17" t="s">
        <v>1030</v>
      </c>
      <c r="H480" s="173" t="s">
        <v>939</v>
      </c>
      <c r="I480" s="296">
        <v>0</v>
      </c>
      <c r="J480" s="296">
        <v>0</v>
      </c>
      <c r="K480" s="41">
        <v>0</v>
      </c>
      <c r="L480" s="41" t="e">
        <f>(K480/I480)*100</f>
        <v>#DIV/0!</v>
      </c>
      <c r="M480" s="206" t="e">
        <f t="shared" si="64"/>
        <v>#DIV/0!</v>
      </c>
      <c r="N480" s="206" t="e">
        <f t="shared" si="59"/>
        <v>#DIV/0!</v>
      </c>
      <c r="O480" s="41">
        <v>0</v>
      </c>
      <c r="P480" s="206" t="e">
        <f t="shared" si="61"/>
        <v>#DIV/0!</v>
      </c>
      <c r="Q480" s="41">
        <v>0</v>
      </c>
      <c r="R480" s="41">
        <f t="shared" si="63"/>
        <v>0</v>
      </c>
    </row>
    <row r="481" spans="1:18" ht="12.75" hidden="1">
      <c r="A481" s="13"/>
      <c r="B481" s="13"/>
      <c r="C481" s="14"/>
      <c r="D481" s="220"/>
      <c r="E481" s="16"/>
      <c r="F481" s="276"/>
      <c r="G481" s="17" t="s">
        <v>1031</v>
      </c>
      <c r="H481" s="173" t="s">
        <v>940</v>
      </c>
      <c r="I481" s="296">
        <v>0</v>
      </c>
      <c r="J481" s="296">
        <v>0</v>
      </c>
      <c r="K481" s="41">
        <v>0</v>
      </c>
      <c r="L481" s="41" t="e">
        <f>(K481/I481)*100</f>
        <v>#DIV/0!</v>
      </c>
      <c r="M481" s="206" t="e">
        <f t="shared" si="64"/>
        <v>#DIV/0!</v>
      </c>
      <c r="N481" s="206" t="e">
        <f t="shared" si="59"/>
        <v>#DIV/0!</v>
      </c>
      <c r="O481" s="41">
        <v>0</v>
      </c>
      <c r="P481" s="206" t="e">
        <f t="shared" si="61"/>
        <v>#DIV/0!</v>
      </c>
      <c r="Q481" s="41">
        <v>0</v>
      </c>
      <c r="R481" s="41">
        <f t="shared" si="63"/>
        <v>0</v>
      </c>
    </row>
    <row r="482" spans="1:18" ht="25.5">
      <c r="A482" s="13"/>
      <c r="B482" s="13"/>
      <c r="C482" s="14"/>
      <c r="D482" s="160" t="s">
        <v>614</v>
      </c>
      <c r="E482" s="160"/>
      <c r="F482" s="318"/>
      <c r="G482" s="14"/>
      <c r="H482" s="15" t="s">
        <v>844</v>
      </c>
      <c r="I482" s="206">
        <f>I484</f>
        <v>3000000</v>
      </c>
      <c r="J482" s="206">
        <f>J484</f>
        <v>3000000</v>
      </c>
      <c r="K482" s="206">
        <f>K484</f>
        <v>3400000</v>
      </c>
      <c r="L482" s="206">
        <f>(K482/I482)*100</f>
        <v>113.33333333333333</v>
      </c>
      <c r="M482" s="206">
        <f t="shared" si="64"/>
        <v>113.33333333333333</v>
      </c>
      <c r="N482" s="206">
        <f t="shared" si="59"/>
        <v>113.33333333333333</v>
      </c>
      <c r="O482" s="206">
        <f>O484</f>
        <v>1711548.56</v>
      </c>
      <c r="P482" s="206">
        <f t="shared" si="61"/>
        <v>50.33966352941177</v>
      </c>
      <c r="Q482" s="41">
        <f>Q484</f>
        <v>0</v>
      </c>
      <c r="R482" s="41">
        <f t="shared" si="63"/>
        <v>1711548.56</v>
      </c>
    </row>
    <row r="483" spans="1:18" ht="25.5">
      <c r="A483" s="13"/>
      <c r="B483" s="13"/>
      <c r="C483" s="198" t="s">
        <v>908</v>
      </c>
      <c r="D483" s="160"/>
      <c r="E483" s="160"/>
      <c r="F483" s="318"/>
      <c r="G483" s="14"/>
      <c r="H483" s="15" t="s">
        <v>922</v>
      </c>
      <c r="I483" s="41">
        <f>I482</f>
        <v>3000000</v>
      </c>
      <c r="J483" s="41">
        <f>J482</f>
        <v>3000000</v>
      </c>
      <c r="K483" s="41">
        <f>K482</f>
        <v>3400000</v>
      </c>
      <c r="L483" s="41">
        <f>L482</f>
        <v>113.33333333333333</v>
      </c>
      <c r="M483" s="206">
        <f t="shared" si="64"/>
        <v>113.33333333333333</v>
      </c>
      <c r="N483" s="206">
        <f t="shared" si="59"/>
        <v>113.33333333333333</v>
      </c>
      <c r="O483" s="41">
        <f>O482</f>
        <v>1711548.56</v>
      </c>
      <c r="P483" s="206">
        <f t="shared" si="61"/>
        <v>50.33966352941177</v>
      </c>
      <c r="Q483" s="41">
        <f>Q482</f>
        <v>0</v>
      </c>
      <c r="R483" s="41">
        <f t="shared" si="63"/>
        <v>1711548.56</v>
      </c>
    </row>
    <row r="484" spans="1:18" ht="12.75">
      <c r="A484" s="13"/>
      <c r="B484" s="13"/>
      <c r="C484" s="198"/>
      <c r="D484" s="220"/>
      <c r="E484" s="16"/>
      <c r="F484" s="20" t="s">
        <v>1</v>
      </c>
      <c r="G484" s="13">
        <v>481</v>
      </c>
      <c r="H484" s="166" t="s">
        <v>228</v>
      </c>
      <c r="I484" s="41">
        <v>3000000</v>
      </c>
      <c r="J484" s="41">
        <v>3000000</v>
      </c>
      <c r="K484" s="41">
        <v>3400000</v>
      </c>
      <c r="L484" s="206">
        <f>(K484/I484)*100</f>
        <v>113.33333333333333</v>
      </c>
      <c r="M484" s="206">
        <f t="shared" si="64"/>
        <v>113.33333333333333</v>
      </c>
      <c r="N484" s="206">
        <f t="shared" si="59"/>
        <v>113.33333333333333</v>
      </c>
      <c r="O484" s="41">
        <v>1711548.56</v>
      </c>
      <c r="P484" s="206">
        <f t="shared" si="61"/>
        <v>50.33966352941177</v>
      </c>
      <c r="Q484" s="41">
        <v>0</v>
      </c>
      <c r="R484" s="41">
        <f t="shared" si="63"/>
        <v>1711548.56</v>
      </c>
    </row>
    <row r="485" spans="1:18" ht="25.5">
      <c r="A485" s="13"/>
      <c r="B485" s="13"/>
      <c r="C485" s="198"/>
      <c r="D485" s="160" t="s">
        <v>1187</v>
      </c>
      <c r="E485" s="16"/>
      <c r="F485" s="276"/>
      <c r="G485" s="13"/>
      <c r="H485" s="15" t="s">
        <v>1188</v>
      </c>
      <c r="I485" s="41"/>
      <c r="J485" s="41"/>
      <c r="K485" s="41">
        <f>K486</f>
        <v>8150000</v>
      </c>
      <c r="L485" s="206"/>
      <c r="M485" s="206"/>
      <c r="N485" s="206"/>
      <c r="O485" s="41">
        <f>O486</f>
        <v>2804500</v>
      </c>
      <c r="P485" s="206">
        <f t="shared" si="61"/>
        <v>34.41104294478527</v>
      </c>
      <c r="Q485" s="41">
        <f>Q486</f>
        <v>0</v>
      </c>
      <c r="R485" s="41">
        <f t="shared" si="63"/>
        <v>2804500</v>
      </c>
    </row>
    <row r="486" spans="1:18" ht="12.75">
      <c r="A486" s="13"/>
      <c r="B486" s="13"/>
      <c r="C486" s="198" t="s">
        <v>962</v>
      </c>
      <c r="D486" s="220"/>
      <c r="E486" s="16"/>
      <c r="F486" s="276"/>
      <c r="G486" s="13"/>
      <c r="H486" s="166"/>
      <c r="I486" s="41"/>
      <c r="J486" s="41"/>
      <c r="K486" s="41">
        <f>K487</f>
        <v>8150000</v>
      </c>
      <c r="L486" s="206"/>
      <c r="M486" s="206"/>
      <c r="N486" s="206"/>
      <c r="O486" s="41">
        <f>O487</f>
        <v>2804500</v>
      </c>
      <c r="P486" s="206">
        <f t="shared" si="61"/>
        <v>34.41104294478527</v>
      </c>
      <c r="Q486" s="41">
        <f>Q487</f>
        <v>0</v>
      </c>
      <c r="R486" s="41">
        <f t="shared" si="63"/>
        <v>2804500</v>
      </c>
    </row>
    <row r="487" spans="1:18" ht="12.75">
      <c r="A487" s="13"/>
      <c r="B487" s="13"/>
      <c r="C487" s="198"/>
      <c r="D487" s="220"/>
      <c r="E487" s="16"/>
      <c r="F487" s="20" t="s">
        <v>279</v>
      </c>
      <c r="G487" s="13">
        <v>472</v>
      </c>
      <c r="H487" s="173" t="s">
        <v>1189</v>
      </c>
      <c r="I487" s="41"/>
      <c r="J487" s="41"/>
      <c r="K487" s="296">
        <v>8150000</v>
      </c>
      <c r="L487" s="206"/>
      <c r="M487" s="206"/>
      <c r="N487" s="206"/>
      <c r="O487" s="296">
        <v>2804500</v>
      </c>
      <c r="P487" s="206">
        <f t="shared" si="61"/>
        <v>34.41104294478527</v>
      </c>
      <c r="Q487" s="41">
        <v>0</v>
      </c>
      <c r="R487" s="41">
        <f t="shared" si="63"/>
        <v>2804500</v>
      </c>
    </row>
    <row r="488" spans="1:18" ht="25.5">
      <c r="A488" s="13"/>
      <c r="B488" s="13"/>
      <c r="C488" s="14"/>
      <c r="D488" s="160" t="s">
        <v>960</v>
      </c>
      <c r="E488" s="160"/>
      <c r="F488" s="160"/>
      <c r="G488" s="14"/>
      <c r="H488" s="15" t="s">
        <v>961</v>
      </c>
      <c r="I488" s="41">
        <f>I489+I512</f>
        <v>2088173</v>
      </c>
      <c r="J488" s="41">
        <f>J489+J493+J494+J492</f>
        <v>300000</v>
      </c>
      <c r="K488" s="41">
        <f>K489+K512+K511</f>
        <v>300000</v>
      </c>
      <c r="L488" s="206">
        <f>(K488/I488)*100</f>
        <v>14.366625753709103</v>
      </c>
      <c r="M488" s="206">
        <f>(K488/J488)*100</f>
        <v>100</v>
      </c>
      <c r="N488" s="206">
        <f t="shared" si="59"/>
        <v>14.366625753709103</v>
      </c>
      <c r="O488" s="41">
        <f>O489+O512+O511</f>
        <v>0</v>
      </c>
      <c r="P488" s="206">
        <f t="shared" si="61"/>
        <v>0</v>
      </c>
      <c r="Q488" s="41">
        <f>Q489+Q512+Q511</f>
        <v>0</v>
      </c>
      <c r="R488" s="41">
        <f t="shared" si="63"/>
        <v>0</v>
      </c>
    </row>
    <row r="489" spans="1:18" ht="12.75" customHeight="1">
      <c r="A489" s="13"/>
      <c r="B489" s="13"/>
      <c r="C489" s="198" t="s">
        <v>962</v>
      </c>
      <c r="D489" s="220"/>
      <c r="E489" s="16"/>
      <c r="F489" s="20" t="s">
        <v>280</v>
      </c>
      <c r="G489" s="17">
        <v>472</v>
      </c>
      <c r="H489" s="173" t="s">
        <v>139</v>
      </c>
      <c r="I489" s="41">
        <v>300000</v>
      </c>
      <c r="J489" s="41">
        <v>300000</v>
      </c>
      <c r="K489" s="41">
        <v>300000</v>
      </c>
      <c r="L489" s="206">
        <f>(K489/I489)*100</f>
        <v>100</v>
      </c>
      <c r="M489" s="206">
        <f>(K489/J489)*100</f>
        <v>100</v>
      </c>
      <c r="N489" s="206">
        <f t="shared" si="59"/>
        <v>100</v>
      </c>
      <c r="O489" s="41">
        <v>0</v>
      </c>
      <c r="P489" s="206">
        <f t="shared" si="61"/>
        <v>0</v>
      </c>
      <c r="Q489" s="41">
        <v>0</v>
      </c>
      <c r="R489" s="41">
        <f t="shared" si="63"/>
        <v>0</v>
      </c>
    </row>
    <row r="490" spans="1:18" ht="25.5" customHeight="1" hidden="1">
      <c r="A490" s="13"/>
      <c r="B490" s="13"/>
      <c r="C490" s="198"/>
      <c r="D490" s="220" t="s">
        <v>983</v>
      </c>
      <c r="E490" s="16"/>
      <c r="F490" s="20"/>
      <c r="G490" s="13"/>
      <c r="H490" s="15" t="s">
        <v>991</v>
      </c>
      <c r="I490" s="41"/>
      <c r="J490" s="41"/>
      <c r="K490" s="41"/>
      <c r="L490" s="41">
        <f>L491</f>
        <v>0</v>
      </c>
      <c r="M490" s="206" t="e">
        <f>(K490/J490)*100</f>
        <v>#DIV/0!</v>
      </c>
      <c r="N490" s="206" t="e">
        <f t="shared" si="59"/>
        <v>#DIV/0!</v>
      </c>
      <c r="O490" s="41"/>
      <c r="P490" s="206" t="e">
        <f t="shared" si="61"/>
        <v>#DIV/0!</v>
      </c>
      <c r="Q490" s="41">
        <f>Q491</f>
        <v>0</v>
      </c>
      <c r="R490" s="41">
        <f t="shared" si="63"/>
        <v>0</v>
      </c>
    </row>
    <row r="491" spans="1:18" ht="12.75" customHeight="1" hidden="1">
      <c r="A491" s="13"/>
      <c r="B491" s="13"/>
      <c r="C491" s="198" t="s">
        <v>908</v>
      </c>
      <c r="D491" s="220"/>
      <c r="E491" s="16"/>
      <c r="F491" s="20" t="s">
        <v>283</v>
      </c>
      <c r="G491" s="13">
        <v>472</v>
      </c>
      <c r="H491" s="166" t="s">
        <v>204</v>
      </c>
      <c r="I491" s="41"/>
      <c r="J491" s="41"/>
      <c r="K491" s="41"/>
      <c r="L491" s="206">
        <v>0</v>
      </c>
      <c r="M491" s="206" t="e">
        <f>(K491/J491)*100</f>
        <v>#DIV/0!</v>
      </c>
      <c r="N491" s="206" t="e">
        <f t="shared" si="59"/>
        <v>#DIV/0!</v>
      </c>
      <c r="O491" s="41"/>
      <c r="P491" s="206" t="e">
        <f t="shared" si="61"/>
        <v>#DIV/0!</v>
      </c>
      <c r="Q491" s="41">
        <v>0</v>
      </c>
      <c r="R491" s="41">
        <f t="shared" si="63"/>
        <v>0</v>
      </c>
    </row>
    <row r="492" spans="1:18" ht="12.75" customHeight="1" hidden="1">
      <c r="A492" s="13"/>
      <c r="B492" s="13"/>
      <c r="C492" s="198"/>
      <c r="D492" s="220"/>
      <c r="E492" s="16"/>
      <c r="F492" s="20" t="s">
        <v>1105</v>
      </c>
      <c r="G492" s="13">
        <v>421</v>
      </c>
      <c r="H492" s="173" t="s">
        <v>59</v>
      </c>
      <c r="I492" s="296"/>
      <c r="J492" s="296"/>
      <c r="K492" s="41"/>
      <c r="L492" s="206"/>
      <c r="M492" s="206" t="e">
        <f>(K492/J492)*100</f>
        <v>#DIV/0!</v>
      </c>
      <c r="N492" s="206" t="e">
        <f t="shared" si="59"/>
        <v>#DIV/0!</v>
      </c>
      <c r="O492" s="41"/>
      <c r="P492" s="206" t="e">
        <f t="shared" si="61"/>
        <v>#DIV/0!</v>
      </c>
      <c r="Q492" s="41">
        <v>0</v>
      </c>
      <c r="R492" s="41">
        <f t="shared" si="63"/>
        <v>0</v>
      </c>
    </row>
    <row r="493" spans="1:18" ht="12.75" customHeight="1" hidden="1">
      <c r="A493" s="13"/>
      <c r="B493" s="13"/>
      <c r="C493" s="198"/>
      <c r="D493" s="220"/>
      <c r="E493" s="16"/>
      <c r="F493" s="20" t="s">
        <v>1098</v>
      </c>
      <c r="G493" s="13">
        <v>424</v>
      </c>
      <c r="H493" s="173" t="s">
        <v>1099</v>
      </c>
      <c r="I493" s="296"/>
      <c r="J493" s="296"/>
      <c r="K493" s="41"/>
      <c r="L493" s="206"/>
      <c r="M493" s="206"/>
      <c r="N493" s="206" t="e">
        <f t="shared" si="59"/>
        <v>#DIV/0!</v>
      </c>
      <c r="O493" s="41"/>
      <c r="P493" s="206" t="e">
        <f t="shared" si="61"/>
        <v>#DIV/0!</v>
      </c>
      <c r="Q493" s="296"/>
      <c r="R493" s="41">
        <f t="shared" si="63"/>
        <v>0</v>
      </c>
    </row>
    <row r="494" spans="1:18" ht="12.75" customHeight="1" hidden="1">
      <c r="A494" s="13"/>
      <c r="B494" s="13"/>
      <c r="C494" s="198"/>
      <c r="D494" s="220"/>
      <c r="E494" s="16"/>
      <c r="F494" s="20" t="s">
        <v>1102</v>
      </c>
      <c r="G494" s="13">
        <v>512</v>
      </c>
      <c r="H494" s="173" t="s">
        <v>1103</v>
      </c>
      <c r="I494" s="296"/>
      <c r="J494" s="296"/>
      <c r="K494" s="41"/>
      <c r="L494" s="206"/>
      <c r="M494" s="206"/>
      <c r="N494" s="206" t="e">
        <f t="shared" si="59"/>
        <v>#DIV/0!</v>
      </c>
      <c r="O494" s="41"/>
      <c r="P494" s="206" t="e">
        <f t="shared" si="61"/>
        <v>#DIV/0!</v>
      </c>
      <c r="Q494" s="296"/>
      <c r="R494" s="41">
        <f t="shared" si="63"/>
        <v>0</v>
      </c>
    </row>
    <row r="495" spans="1:18" ht="12.75" customHeight="1" hidden="1">
      <c r="A495" s="13"/>
      <c r="B495" s="13"/>
      <c r="C495" s="198"/>
      <c r="D495" s="220"/>
      <c r="E495" s="16"/>
      <c r="F495" s="20"/>
      <c r="G495" s="13"/>
      <c r="H495" s="173"/>
      <c r="I495" s="41"/>
      <c r="J495" s="41"/>
      <c r="K495" s="41"/>
      <c r="L495" s="206"/>
      <c r="M495" s="206"/>
      <c r="N495" s="206" t="e">
        <f t="shared" si="59"/>
        <v>#DIV/0!</v>
      </c>
      <c r="O495" s="41"/>
      <c r="P495" s="206" t="e">
        <f t="shared" si="61"/>
        <v>#DIV/0!</v>
      </c>
      <c r="Q495" s="41"/>
      <c r="R495" s="41">
        <f t="shared" si="63"/>
        <v>0</v>
      </c>
    </row>
    <row r="496" spans="1:18" ht="12.75" customHeight="1" hidden="1">
      <c r="A496" s="13"/>
      <c r="B496" s="13"/>
      <c r="C496" s="198"/>
      <c r="D496" s="220"/>
      <c r="E496" s="16"/>
      <c r="F496" s="20"/>
      <c r="G496" s="13"/>
      <c r="H496" s="173"/>
      <c r="I496" s="41"/>
      <c r="J496" s="41"/>
      <c r="K496" s="41"/>
      <c r="L496" s="206"/>
      <c r="M496" s="206"/>
      <c r="N496" s="206" t="e">
        <f t="shared" si="59"/>
        <v>#DIV/0!</v>
      </c>
      <c r="O496" s="41"/>
      <c r="P496" s="206" t="e">
        <f t="shared" si="61"/>
        <v>#DIV/0!</v>
      </c>
      <c r="Q496" s="41"/>
      <c r="R496" s="41">
        <f t="shared" si="63"/>
        <v>0</v>
      </c>
    </row>
    <row r="497" spans="1:18" ht="38.25" customHeight="1" hidden="1">
      <c r="A497" s="13"/>
      <c r="B497" s="13"/>
      <c r="C497" s="198" t="s">
        <v>963</v>
      </c>
      <c r="D497" s="220" t="s">
        <v>984</v>
      </c>
      <c r="E497" s="16"/>
      <c r="F497" s="20"/>
      <c r="G497" s="13"/>
      <c r="H497" s="15" t="s">
        <v>990</v>
      </c>
      <c r="I497" s="206">
        <f>I498+I499+I500+I501+I506+I510</f>
        <v>0</v>
      </c>
      <c r="J497" s="206">
        <f>J498+J499+J500+J501+J506+J510</f>
        <v>0</v>
      </c>
      <c r="K497" s="206">
        <f>K498+K499+K500+K501+K506+K510</f>
        <v>0</v>
      </c>
      <c r="L497" s="206">
        <f>L498+L499+L500+L501+L506+L510</f>
        <v>0</v>
      </c>
      <c r="M497" s="206" t="e">
        <f>M498+M499+M500+M501+M506+M510</f>
        <v>#DIV/0!</v>
      </c>
      <c r="N497" s="206" t="e">
        <f t="shared" si="59"/>
        <v>#DIV/0!</v>
      </c>
      <c r="O497" s="206">
        <f>O498+O499+O500+O501+O506+O510</f>
        <v>0</v>
      </c>
      <c r="P497" s="206" t="e">
        <f t="shared" si="61"/>
        <v>#DIV/0!</v>
      </c>
      <c r="Q497" s="206">
        <f>Q498+Q499+Q500+Q501+Q506+Q510</f>
        <v>0</v>
      </c>
      <c r="R497" s="41">
        <f t="shared" si="63"/>
        <v>0</v>
      </c>
    </row>
    <row r="498" spans="1:18" ht="12.75" customHeight="1" hidden="1">
      <c r="A498" s="13"/>
      <c r="B498" s="13"/>
      <c r="C498" s="198"/>
      <c r="D498" s="220"/>
      <c r="E498" s="16"/>
      <c r="F498" s="20" t="s">
        <v>276</v>
      </c>
      <c r="G498" s="13">
        <v>411</v>
      </c>
      <c r="H498" s="166" t="s">
        <v>106</v>
      </c>
      <c r="I498" s="41">
        <v>0</v>
      </c>
      <c r="J498" s="41">
        <v>0</v>
      </c>
      <c r="K498" s="41">
        <v>0</v>
      </c>
      <c r="L498" s="206"/>
      <c r="M498" s="206" t="e">
        <f aca="true" t="shared" si="66" ref="M498:M510">(K498/J498)*100</f>
        <v>#DIV/0!</v>
      </c>
      <c r="N498" s="206" t="e">
        <f t="shared" si="59"/>
        <v>#DIV/0!</v>
      </c>
      <c r="O498" s="41">
        <v>0</v>
      </c>
      <c r="P498" s="206" t="e">
        <f t="shared" si="61"/>
        <v>#DIV/0!</v>
      </c>
      <c r="Q498" s="41"/>
      <c r="R498" s="41">
        <f t="shared" si="63"/>
        <v>0</v>
      </c>
    </row>
    <row r="499" spans="1:18" ht="12.75" customHeight="1" hidden="1">
      <c r="A499" s="13"/>
      <c r="B499" s="13"/>
      <c r="C499" s="198"/>
      <c r="D499" s="220"/>
      <c r="E499" s="16"/>
      <c r="F499" s="20" t="s">
        <v>277</v>
      </c>
      <c r="G499" s="13">
        <v>412</v>
      </c>
      <c r="H499" s="166" t="s">
        <v>38</v>
      </c>
      <c r="I499" s="41">
        <v>0</v>
      </c>
      <c r="J499" s="41">
        <v>0</v>
      </c>
      <c r="K499" s="41">
        <v>0</v>
      </c>
      <c r="L499" s="206"/>
      <c r="M499" s="206" t="e">
        <f t="shared" si="66"/>
        <v>#DIV/0!</v>
      </c>
      <c r="N499" s="206" t="e">
        <f t="shared" si="59"/>
        <v>#DIV/0!</v>
      </c>
      <c r="O499" s="41">
        <v>0</v>
      </c>
      <c r="P499" s="206" t="e">
        <f t="shared" si="61"/>
        <v>#DIV/0!</v>
      </c>
      <c r="Q499" s="41"/>
      <c r="R499" s="41">
        <f t="shared" si="63"/>
        <v>0</v>
      </c>
    </row>
    <row r="500" spans="1:18" ht="12.75" customHeight="1" hidden="1">
      <c r="A500" s="13"/>
      <c r="B500" s="13"/>
      <c r="C500" s="198"/>
      <c r="D500" s="220"/>
      <c r="E500" s="16"/>
      <c r="F500" s="20" t="s">
        <v>278</v>
      </c>
      <c r="G500" s="13">
        <v>422</v>
      </c>
      <c r="H500" s="173" t="s">
        <v>62</v>
      </c>
      <c r="I500" s="41">
        <v>0</v>
      </c>
      <c r="J500" s="41">
        <v>0</v>
      </c>
      <c r="K500" s="41">
        <v>0</v>
      </c>
      <c r="L500" s="206"/>
      <c r="M500" s="206" t="e">
        <f t="shared" si="66"/>
        <v>#DIV/0!</v>
      </c>
      <c r="N500" s="206" t="e">
        <f t="shared" si="59"/>
        <v>#DIV/0!</v>
      </c>
      <c r="O500" s="41">
        <v>0</v>
      </c>
      <c r="P500" s="206" t="e">
        <f t="shared" si="61"/>
        <v>#DIV/0!</v>
      </c>
      <c r="Q500" s="41"/>
      <c r="R500" s="41">
        <f t="shared" si="63"/>
        <v>0</v>
      </c>
    </row>
    <row r="501" spans="1:18" ht="12.75" customHeight="1" hidden="1">
      <c r="A501" s="13"/>
      <c r="B501" s="13"/>
      <c r="C501" s="198"/>
      <c r="D501" s="220"/>
      <c r="E501" s="16"/>
      <c r="F501" s="20" t="s">
        <v>279</v>
      </c>
      <c r="G501" s="13">
        <v>423</v>
      </c>
      <c r="H501" s="173" t="s">
        <v>42</v>
      </c>
      <c r="I501" s="41">
        <f>I502+I503+I504+I505</f>
        <v>0</v>
      </c>
      <c r="J501" s="41">
        <f>J502+J503+J504+J505</f>
        <v>0</v>
      </c>
      <c r="K501" s="41">
        <f>K502+K503+K504+K505</f>
        <v>0</v>
      </c>
      <c r="L501" s="41">
        <f>L502+L503+L504+L505</f>
        <v>0</v>
      </c>
      <c r="M501" s="41">
        <f>M502+M503+M504+M505</f>
        <v>0</v>
      </c>
      <c r="N501" s="206" t="e">
        <f t="shared" si="59"/>
        <v>#DIV/0!</v>
      </c>
      <c r="O501" s="41">
        <f>O502+O503+O504+O505</f>
        <v>0</v>
      </c>
      <c r="P501" s="206" t="e">
        <f t="shared" si="61"/>
        <v>#DIV/0!</v>
      </c>
      <c r="Q501" s="41">
        <f>Q502+Q503+Q504+Q505</f>
        <v>0</v>
      </c>
      <c r="R501" s="41">
        <f t="shared" si="63"/>
        <v>0</v>
      </c>
    </row>
    <row r="502" spans="1:18" ht="12.75" customHeight="1" hidden="1">
      <c r="A502" s="13"/>
      <c r="B502" s="13"/>
      <c r="C502" s="198"/>
      <c r="D502" s="220"/>
      <c r="E502" s="16"/>
      <c r="F502" s="20"/>
      <c r="G502" s="13"/>
      <c r="H502" s="294" t="s">
        <v>543</v>
      </c>
      <c r="I502" s="41">
        <v>0</v>
      </c>
      <c r="J502" s="41">
        <v>0</v>
      </c>
      <c r="K502" s="41">
        <v>0</v>
      </c>
      <c r="L502" s="206"/>
      <c r="M502" s="206"/>
      <c r="N502" s="206" t="e">
        <f t="shared" si="59"/>
        <v>#DIV/0!</v>
      </c>
      <c r="O502" s="41">
        <v>0</v>
      </c>
      <c r="P502" s="206" t="e">
        <f t="shared" si="61"/>
        <v>#DIV/0!</v>
      </c>
      <c r="Q502" s="41"/>
      <c r="R502" s="41">
        <f t="shared" si="63"/>
        <v>0</v>
      </c>
    </row>
    <row r="503" spans="1:18" ht="12.75" customHeight="1" hidden="1">
      <c r="A503" s="13"/>
      <c r="B503" s="13"/>
      <c r="C503" s="198"/>
      <c r="D503" s="220"/>
      <c r="E503" s="16"/>
      <c r="F503" s="20"/>
      <c r="G503" s="13"/>
      <c r="H503" s="294" t="s">
        <v>120</v>
      </c>
      <c r="I503" s="41">
        <v>0</v>
      </c>
      <c r="J503" s="41">
        <v>0</v>
      </c>
      <c r="K503" s="41">
        <v>0</v>
      </c>
      <c r="L503" s="206"/>
      <c r="M503" s="206"/>
      <c r="N503" s="206" t="e">
        <f t="shared" si="59"/>
        <v>#DIV/0!</v>
      </c>
      <c r="O503" s="41">
        <v>0</v>
      </c>
      <c r="P503" s="206" t="e">
        <f t="shared" si="61"/>
        <v>#DIV/0!</v>
      </c>
      <c r="Q503" s="41"/>
      <c r="R503" s="41">
        <f t="shared" si="63"/>
        <v>0</v>
      </c>
    </row>
    <row r="504" spans="1:18" ht="12.75" customHeight="1" hidden="1">
      <c r="A504" s="13"/>
      <c r="B504" s="13"/>
      <c r="C504" s="198"/>
      <c r="D504" s="220"/>
      <c r="E504" s="16"/>
      <c r="F504" s="20"/>
      <c r="G504" s="13"/>
      <c r="H504" s="294" t="s">
        <v>43</v>
      </c>
      <c r="I504" s="41">
        <v>0</v>
      </c>
      <c r="J504" s="41">
        <v>0</v>
      </c>
      <c r="K504" s="41">
        <v>0</v>
      </c>
      <c r="L504" s="206"/>
      <c r="M504" s="206"/>
      <c r="N504" s="206" t="e">
        <f t="shared" si="59"/>
        <v>#DIV/0!</v>
      </c>
      <c r="O504" s="41">
        <v>0</v>
      </c>
      <c r="P504" s="206" t="e">
        <f t="shared" si="61"/>
        <v>#DIV/0!</v>
      </c>
      <c r="Q504" s="41"/>
      <c r="R504" s="41">
        <f t="shared" si="63"/>
        <v>0</v>
      </c>
    </row>
    <row r="505" spans="1:18" ht="12.75" customHeight="1" hidden="1">
      <c r="A505" s="13"/>
      <c r="B505" s="13"/>
      <c r="C505" s="198"/>
      <c r="D505" s="220"/>
      <c r="E505" s="16"/>
      <c r="F505" s="20"/>
      <c r="G505" s="13"/>
      <c r="H505" s="294" t="s">
        <v>184</v>
      </c>
      <c r="I505" s="41"/>
      <c r="J505" s="41"/>
      <c r="K505" s="41"/>
      <c r="L505" s="206"/>
      <c r="M505" s="206"/>
      <c r="N505" s="206" t="e">
        <f t="shared" si="59"/>
        <v>#DIV/0!</v>
      </c>
      <c r="O505" s="41"/>
      <c r="P505" s="206" t="e">
        <f t="shared" si="61"/>
        <v>#DIV/0!</v>
      </c>
      <c r="Q505" s="41"/>
      <c r="R505" s="41">
        <f t="shared" si="63"/>
        <v>0</v>
      </c>
    </row>
    <row r="506" spans="1:18" ht="12.75" customHeight="1" hidden="1">
      <c r="A506" s="13"/>
      <c r="B506" s="13"/>
      <c r="C506" s="198"/>
      <c r="D506" s="220"/>
      <c r="E506" s="16"/>
      <c r="F506" s="20" t="s">
        <v>280</v>
      </c>
      <c r="G506" s="13">
        <v>426</v>
      </c>
      <c r="H506" s="173" t="s">
        <v>72</v>
      </c>
      <c r="I506" s="41">
        <f>I507+I508</f>
        <v>0</v>
      </c>
      <c r="J506" s="41">
        <f>J507+J508</f>
        <v>0</v>
      </c>
      <c r="K506" s="41">
        <f>K507+K508</f>
        <v>0</v>
      </c>
      <c r="L506" s="206"/>
      <c r="M506" s="206" t="e">
        <f t="shared" si="66"/>
        <v>#DIV/0!</v>
      </c>
      <c r="N506" s="206" t="e">
        <f t="shared" si="59"/>
        <v>#DIV/0!</v>
      </c>
      <c r="O506" s="41">
        <f>O507+O508</f>
        <v>0</v>
      </c>
      <c r="P506" s="206" t="e">
        <f t="shared" si="61"/>
        <v>#DIV/0!</v>
      </c>
      <c r="Q506" s="41">
        <f>Q507+Q508+Q509</f>
        <v>0</v>
      </c>
      <c r="R506" s="41">
        <f t="shared" si="63"/>
        <v>0</v>
      </c>
    </row>
    <row r="507" spans="1:18" ht="12.75" customHeight="1" hidden="1">
      <c r="A507" s="13"/>
      <c r="B507" s="13"/>
      <c r="C507" s="198"/>
      <c r="D507" s="220"/>
      <c r="E507" s="16"/>
      <c r="F507" s="20"/>
      <c r="G507" s="13"/>
      <c r="H507" s="173" t="s">
        <v>1069</v>
      </c>
      <c r="I507" s="41">
        <v>0</v>
      </c>
      <c r="J507" s="41">
        <v>0</v>
      </c>
      <c r="K507" s="41">
        <v>0</v>
      </c>
      <c r="L507" s="206"/>
      <c r="M507" s="206" t="e">
        <f t="shared" si="66"/>
        <v>#DIV/0!</v>
      </c>
      <c r="N507" s="206" t="e">
        <f t="shared" si="59"/>
        <v>#DIV/0!</v>
      </c>
      <c r="O507" s="41">
        <v>0</v>
      </c>
      <c r="P507" s="206" t="e">
        <f t="shared" si="61"/>
        <v>#DIV/0!</v>
      </c>
      <c r="Q507" s="41"/>
      <c r="R507" s="41">
        <f t="shared" si="63"/>
        <v>0</v>
      </c>
    </row>
    <row r="508" spans="1:18" ht="12.75" customHeight="1" hidden="1">
      <c r="A508" s="13"/>
      <c r="B508" s="13"/>
      <c r="C508" s="198"/>
      <c r="D508" s="220"/>
      <c r="E508" s="16"/>
      <c r="F508" s="20"/>
      <c r="G508" s="13"/>
      <c r="H508" s="173" t="s">
        <v>513</v>
      </c>
      <c r="I508" s="41">
        <v>0</v>
      </c>
      <c r="J508" s="41">
        <v>0</v>
      </c>
      <c r="K508" s="41">
        <v>0</v>
      </c>
      <c r="L508" s="206"/>
      <c r="M508" s="206"/>
      <c r="N508" s="206" t="e">
        <f t="shared" si="59"/>
        <v>#DIV/0!</v>
      </c>
      <c r="O508" s="41">
        <v>0</v>
      </c>
      <c r="P508" s="206" t="e">
        <f t="shared" si="61"/>
        <v>#DIV/0!</v>
      </c>
      <c r="Q508" s="41"/>
      <c r="R508" s="41">
        <f t="shared" si="63"/>
        <v>0</v>
      </c>
    </row>
    <row r="509" spans="1:18" ht="12.75" customHeight="1" hidden="1">
      <c r="A509" s="13"/>
      <c r="B509" s="13"/>
      <c r="C509" s="198"/>
      <c r="D509" s="220"/>
      <c r="E509" s="16"/>
      <c r="F509" s="20"/>
      <c r="G509" s="13"/>
      <c r="H509" s="173" t="s">
        <v>197</v>
      </c>
      <c r="I509" s="41">
        <v>0</v>
      </c>
      <c r="J509" s="41">
        <v>0</v>
      </c>
      <c r="K509" s="41">
        <v>0</v>
      </c>
      <c r="L509" s="206"/>
      <c r="M509" s="206"/>
      <c r="N509" s="206" t="e">
        <f t="shared" si="59"/>
        <v>#DIV/0!</v>
      </c>
      <c r="O509" s="41">
        <v>0</v>
      </c>
      <c r="P509" s="206" t="e">
        <f t="shared" si="61"/>
        <v>#DIV/0!</v>
      </c>
      <c r="Q509" s="41"/>
      <c r="R509" s="41">
        <f t="shared" si="63"/>
        <v>0</v>
      </c>
    </row>
    <row r="510" spans="1:18" ht="12.75" customHeight="1" hidden="1">
      <c r="A510" s="13"/>
      <c r="B510" s="13"/>
      <c r="C510" s="198"/>
      <c r="D510" s="220"/>
      <c r="E510" s="16"/>
      <c r="F510" s="20" t="s">
        <v>1090</v>
      </c>
      <c r="G510" s="13">
        <v>512</v>
      </c>
      <c r="H510" s="173" t="s">
        <v>92</v>
      </c>
      <c r="I510" s="41">
        <v>0</v>
      </c>
      <c r="J510" s="41">
        <v>0</v>
      </c>
      <c r="K510" s="41">
        <v>0</v>
      </c>
      <c r="L510" s="206"/>
      <c r="M510" s="206" t="e">
        <f t="shared" si="66"/>
        <v>#DIV/0!</v>
      </c>
      <c r="N510" s="206" t="e">
        <f t="shared" si="59"/>
        <v>#DIV/0!</v>
      </c>
      <c r="O510" s="41">
        <v>0</v>
      </c>
      <c r="P510" s="206" t="e">
        <f t="shared" si="61"/>
        <v>#DIV/0!</v>
      </c>
      <c r="Q510" s="41">
        <v>0</v>
      </c>
      <c r="R510" s="41">
        <f t="shared" si="63"/>
        <v>0</v>
      </c>
    </row>
    <row r="511" spans="1:18" ht="12.75" customHeight="1" hidden="1">
      <c r="A511" s="13"/>
      <c r="B511" s="13"/>
      <c r="C511" s="198"/>
      <c r="D511" s="220"/>
      <c r="E511" s="16"/>
      <c r="F511" s="20"/>
      <c r="G511" s="13"/>
      <c r="H511" s="173"/>
      <c r="I511" s="41">
        <v>0</v>
      </c>
      <c r="J511" s="41"/>
      <c r="K511" s="41">
        <v>0</v>
      </c>
      <c r="L511" s="206"/>
      <c r="M511" s="206"/>
      <c r="N511" s="206">
        <v>0</v>
      </c>
      <c r="O511" s="41">
        <v>0</v>
      </c>
      <c r="P511" s="206" t="e">
        <f t="shared" si="61"/>
        <v>#DIV/0!</v>
      </c>
      <c r="Q511" s="296"/>
      <c r="R511" s="41">
        <f t="shared" si="63"/>
        <v>0</v>
      </c>
    </row>
    <row r="512" spans="1:18" ht="12.75" customHeight="1" hidden="1">
      <c r="A512" s="13"/>
      <c r="B512" s="13"/>
      <c r="C512" s="198"/>
      <c r="D512" s="220"/>
      <c r="E512" s="16"/>
      <c r="F512" s="20"/>
      <c r="G512" s="13"/>
      <c r="H512" s="173"/>
      <c r="I512" s="41">
        <v>1788173</v>
      </c>
      <c r="J512" s="41"/>
      <c r="K512" s="41">
        <v>0</v>
      </c>
      <c r="L512" s="206"/>
      <c r="M512" s="206"/>
      <c r="N512" s="206">
        <f t="shared" si="59"/>
        <v>0</v>
      </c>
      <c r="O512" s="41">
        <v>0</v>
      </c>
      <c r="P512" s="206" t="e">
        <f t="shared" si="61"/>
        <v>#DIV/0!</v>
      </c>
      <c r="Q512" s="296"/>
      <c r="R512" s="41">
        <f t="shared" si="63"/>
        <v>0</v>
      </c>
    </row>
    <row r="513" spans="1:18" ht="24" customHeight="1">
      <c r="A513" s="13"/>
      <c r="B513" s="13"/>
      <c r="C513" s="198" t="s">
        <v>908</v>
      </c>
      <c r="D513" s="160" t="s">
        <v>1178</v>
      </c>
      <c r="E513" s="16"/>
      <c r="F513" s="20"/>
      <c r="G513" s="13"/>
      <c r="H513" s="15" t="s">
        <v>1179</v>
      </c>
      <c r="I513" s="41"/>
      <c r="J513" s="41"/>
      <c r="K513" s="41">
        <f>K514</f>
        <v>50000</v>
      </c>
      <c r="L513" s="206"/>
      <c r="M513" s="206"/>
      <c r="N513" s="206"/>
      <c r="O513" s="41">
        <f>O514</f>
        <v>4312</v>
      </c>
      <c r="P513" s="206">
        <f t="shared" si="61"/>
        <v>8.624</v>
      </c>
      <c r="Q513" s="41">
        <f>Q514</f>
        <v>0</v>
      </c>
      <c r="R513" s="41">
        <f t="shared" si="63"/>
        <v>4312</v>
      </c>
    </row>
    <row r="514" spans="1:18" ht="12.75" customHeight="1">
      <c r="A514" s="13"/>
      <c r="B514" s="13"/>
      <c r="C514" s="198"/>
      <c r="D514" s="220"/>
      <c r="E514" s="16"/>
      <c r="F514" s="20" t="s">
        <v>281</v>
      </c>
      <c r="G514" s="13">
        <v>472</v>
      </c>
      <c r="H514" s="173" t="s">
        <v>1180</v>
      </c>
      <c r="I514" s="41"/>
      <c r="J514" s="41"/>
      <c r="K514" s="41">
        <v>50000</v>
      </c>
      <c r="L514" s="206"/>
      <c r="M514" s="206"/>
      <c r="N514" s="206"/>
      <c r="O514" s="41">
        <v>4312</v>
      </c>
      <c r="P514" s="206">
        <f t="shared" si="61"/>
        <v>8.624</v>
      </c>
      <c r="Q514" s="41">
        <v>0</v>
      </c>
      <c r="R514" s="41">
        <f t="shared" si="63"/>
        <v>4312</v>
      </c>
    </row>
    <row r="515" spans="1:18" ht="25.5" customHeight="1">
      <c r="A515" s="13"/>
      <c r="B515" s="13"/>
      <c r="C515" s="198" t="s">
        <v>963</v>
      </c>
      <c r="D515" s="160" t="s">
        <v>1266</v>
      </c>
      <c r="E515" s="16"/>
      <c r="F515" s="20"/>
      <c r="G515" s="13"/>
      <c r="H515" s="15" t="s">
        <v>1267</v>
      </c>
      <c r="I515" s="41">
        <f>I516+I517+I520</f>
        <v>0</v>
      </c>
      <c r="J515" s="41"/>
      <c r="K515" s="41">
        <f>K516+K517+K520</f>
        <v>173344</v>
      </c>
      <c r="L515" s="206"/>
      <c r="M515" s="206"/>
      <c r="N515" s="206">
        <v>0</v>
      </c>
      <c r="O515" s="41">
        <f>O516+O517+O520</f>
        <v>0</v>
      </c>
      <c r="P515" s="206">
        <f t="shared" si="61"/>
        <v>0</v>
      </c>
      <c r="Q515" s="296">
        <f>Q516+Q517+Q520</f>
        <v>685236</v>
      </c>
      <c r="R515" s="41">
        <f t="shared" si="63"/>
        <v>685236</v>
      </c>
    </row>
    <row r="516" spans="1:18" ht="12.75" customHeight="1">
      <c r="A516" s="13"/>
      <c r="B516" s="13"/>
      <c r="C516" s="198"/>
      <c r="D516" s="220"/>
      <c r="E516" s="16"/>
      <c r="F516" s="20" t="s">
        <v>276</v>
      </c>
      <c r="G516" s="13">
        <v>421</v>
      </c>
      <c r="H516" s="173" t="s">
        <v>59</v>
      </c>
      <c r="I516" s="41">
        <v>0</v>
      </c>
      <c r="J516" s="41"/>
      <c r="K516" s="41">
        <v>4250</v>
      </c>
      <c r="L516" s="206"/>
      <c r="M516" s="206"/>
      <c r="N516" s="206">
        <v>0</v>
      </c>
      <c r="O516" s="41">
        <v>0</v>
      </c>
      <c r="P516" s="206">
        <f t="shared" si="61"/>
        <v>0</v>
      </c>
      <c r="Q516" s="296"/>
      <c r="R516" s="41">
        <f t="shared" si="63"/>
        <v>0</v>
      </c>
    </row>
    <row r="517" spans="1:18" ht="12.75" customHeight="1">
      <c r="A517" s="13"/>
      <c r="B517" s="13"/>
      <c r="C517" s="198"/>
      <c r="D517" s="220"/>
      <c r="E517" s="16"/>
      <c r="F517" s="20" t="s">
        <v>277</v>
      </c>
      <c r="G517" s="13">
        <v>423</v>
      </c>
      <c r="H517" s="173" t="s">
        <v>42</v>
      </c>
      <c r="I517" s="41">
        <f>I518+I519</f>
        <v>0</v>
      </c>
      <c r="J517" s="41"/>
      <c r="K517" s="41">
        <f>K518+K519</f>
        <v>156704</v>
      </c>
      <c r="L517" s="206"/>
      <c r="M517" s="206"/>
      <c r="N517" s="206">
        <v>0</v>
      </c>
      <c r="O517" s="41">
        <f>O518+O519</f>
        <v>0</v>
      </c>
      <c r="P517" s="206">
        <f t="shared" si="61"/>
        <v>0</v>
      </c>
      <c r="Q517" s="41">
        <v>685236</v>
      </c>
      <c r="R517" s="41">
        <f t="shared" si="63"/>
        <v>685236</v>
      </c>
    </row>
    <row r="518" spans="1:18" ht="12.75" customHeight="1">
      <c r="A518" s="13"/>
      <c r="B518" s="13"/>
      <c r="C518" s="198"/>
      <c r="D518" s="220"/>
      <c r="E518" s="16"/>
      <c r="F518" s="20"/>
      <c r="G518" s="13"/>
      <c r="H518" s="173" t="s">
        <v>1166</v>
      </c>
      <c r="I518" s="41"/>
      <c r="J518" s="41"/>
      <c r="K518" s="41">
        <v>0</v>
      </c>
      <c r="L518" s="206"/>
      <c r="M518" s="206"/>
      <c r="N518" s="206">
        <v>0</v>
      </c>
      <c r="O518" s="41">
        <v>0</v>
      </c>
      <c r="P518" s="206"/>
      <c r="Q518" s="41"/>
      <c r="R518" s="41">
        <f t="shared" si="63"/>
        <v>0</v>
      </c>
    </row>
    <row r="519" spans="1:18" ht="12.75" customHeight="1">
      <c r="A519" s="13"/>
      <c r="B519" s="13"/>
      <c r="C519" s="198"/>
      <c r="D519" s="220"/>
      <c r="E519" s="16"/>
      <c r="F519" s="20"/>
      <c r="G519" s="13"/>
      <c r="H519" s="173" t="s">
        <v>184</v>
      </c>
      <c r="I519" s="41"/>
      <c r="J519" s="41"/>
      <c r="K519" s="41">
        <v>156704</v>
      </c>
      <c r="L519" s="206"/>
      <c r="M519" s="206"/>
      <c r="N519" s="206">
        <v>0</v>
      </c>
      <c r="O519" s="41"/>
      <c r="P519" s="206">
        <f t="shared" si="61"/>
        <v>0</v>
      </c>
      <c r="Q519" s="41">
        <v>456824</v>
      </c>
      <c r="R519" s="41">
        <f t="shared" si="63"/>
        <v>456824</v>
      </c>
    </row>
    <row r="520" spans="1:18" ht="12.75" customHeight="1">
      <c r="A520" s="13"/>
      <c r="B520" s="13"/>
      <c r="C520" s="198"/>
      <c r="D520" s="220"/>
      <c r="E520" s="16"/>
      <c r="F520" s="20" t="s">
        <v>278</v>
      </c>
      <c r="G520" s="13">
        <v>426</v>
      </c>
      <c r="H520" s="173" t="s">
        <v>1167</v>
      </c>
      <c r="I520" s="41"/>
      <c r="J520" s="41"/>
      <c r="K520" s="41">
        <v>12390</v>
      </c>
      <c r="L520" s="206"/>
      <c r="M520" s="206"/>
      <c r="N520" s="206">
        <v>0</v>
      </c>
      <c r="O520" s="41">
        <v>0</v>
      </c>
      <c r="P520" s="206">
        <f t="shared" si="61"/>
        <v>0</v>
      </c>
      <c r="Q520" s="41">
        <v>0</v>
      </c>
      <c r="R520" s="41">
        <f t="shared" si="63"/>
        <v>0</v>
      </c>
    </row>
    <row r="521" spans="1:18" ht="12.75">
      <c r="A521" s="13"/>
      <c r="B521" s="13"/>
      <c r="C521" s="14"/>
      <c r="D521" s="220"/>
      <c r="E521" s="16"/>
      <c r="F521" s="16"/>
      <c r="G521" s="13"/>
      <c r="H521" s="15" t="s">
        <v>723</v>
      </c>
      <c r="I521" s="41"/>
      <c r="J521" s="41"/>
      <c r="K521" s="41"/>
      <c r="L521" s="206"/>
      <c r="M521" s="206"/>
      <c r="N521" s="206"/>
      <c r="O521" s="41"/>
      <c r="P521" s="206"/>
      <c r="Q521" s="41"/>
      <c r="R521" s="41">
        <f t="shared" si="63"/>
        <v>0</v>
      </c>
    </row>
    <row r="522" spans="1:18" ht="12.75">
      <c r="A522" s="13"/>
      <c r="B522" s="13"/>
      <c r="C522" s="14"/>
      <c r="D522" s="220"/>
      <c r="E522" s="16"/>
      <c r="F522" s="16"/>
      <c r="G522" s="16" t="s">
        <v>52</v>
      </c>
      <c r="H522" s="166" t="s">
        <v>45</v>
      </c>
      <c r="I522" s="41">
        <f>I372</f>
        <v>35400786</v>
      </c>
      <c r="J522" s="41">
        <f>J372</f>
        <v>33200000</v>
      </c>
      <c r="K522" s="41">
        <f>K372</f>
        <v>28086900</v>
      </c>
      <c r="L522" s="206">
        <f>(K522/I522)*100</f>
        <v>79.33976381202383</v>
      </c>
      <c r="M522" s="206">
        <f>(K522/J522)*100</f>
        <v>84.59909638554217</v>
      </c>
      <c r="N522" s="206">
        <f t="shared" si="59"/>
        <v>79.33976381202383</v>
      </c>
      <c r="O522" s="41">
        <f>O372</f>
        <v>2645563.4</v>
      </c>
      <c r="P522" s="206">
        <f t="shared" si="61"/>
        <v>9.419207530912988</v>
      </c>
      <c r="Q522" s="41">
        <v>0</v>
      </c>
      <c r="R522" s="41">
        <f t="shared" si="63"/>
        <v>2645563.4</v>
      </c>
    </row>
    <row r="523" spans="1:18" ht="12.75">
      <c r="A523" s="13"/>
      <c r="B523" s="13"/>
      <c r="C523" s="14"/>
      <c r="D523" s="220"/>
      <c r="E523" s="16"/>
      <c r="F523" s="16"/>
      <c r="G523" s="16" t="s">
        <v>199</v>
      </c>
      <c r="H523" s="166" t="s">
        <v>200</v>
      </c>
      <c r="I523" s="41"/>
      <c r="J523" s="41"/>
      <c r="K523" s="41"/>
      <c r="L523" s="206"/>
      <c r="M523" s="206"/>
      <c r="N523" s="206"/>
      <c r="O523" s="41"/>
      <c r="P523" s="206"/>
      <c r="Q523" s="41">
        <f>Q372</f>
        <v>0</v>
      </c>
      <c r="R523" s="41">
        <f t="shared" si="63"/>
        <v>0</v>
      </c>
    </row>
    <row r="524" spans="1:18" ht="25.5">
      <c r="A524" s="13"/>
      <c r="B524" s="13"/>
      <c r="C524" s="14"/>
      <c r="D524" s="220"/>
      <c r="E524" s="16"/>
      <c r="F524" s="16"/>
      <c r="G524" s="13"/>
      <c r="H524" s="212" t="s">
        <v>703</v>
      </c>
      <c r="I524" s="206">
        <f>I525</f>
        <v>22858487</v>
      </c>
      <c r="J524" s="206">
        <f>J525</f>
        <v>21176000</v>
      </c>
      <c r="K524" s="206">
        <f>K525</f>
        <v>30592340</v>
      </c>
      <c r="L524" s="206">
        <f>(K524/I524)*100</f>
        <v>133.83361724684576</v>
      </c>
      <c r="M524" s="206">
        <f>(K524/J524)*100</f>
        <v>144.46703815640348</v>
      </c>
      <c r="N524" s="206">
        <f t="shared" si="59"/>
        <v>133.83361724684576</v>
      </c>
      <c r="O524" s="206">
        <f>O525</f>
        <v>13715028.08</v>
      </c>
      <c r="P524" s="206">
        <f t="shared" si="61"/>
        <v>44.831575747392975</v>
      </c>
      <c r="Q524" s="206">
        <f>Q525</f>
        <v>245000</v>
      </c>
      <c r="R524" s="41">
        <f t="shared" si="63"/>
        <v>13960028.08</v>
      </c>
    </row>
    <row r="525" spans="1:18" ht="12.75">
      <c r="A525" s="13"/>
      <c r="B525" s="13"/>
      <c r="C525" s="14"/>
      <c r="D525" s="220"/>
      <c r="E525" s="16" t="s">
        <v>9</v>
      </c>
      <c r="F525" s="16"/>
      <c r="G525" s="16" t="s">
        <v>52</v>
      </c>
      <c r="H525" s="173" t="s">
        <v>45</v>
      </c>
      <c r="I525" s="206">
        <f>I445</f>
        <v>22858487</v>
      </c>
      <c r="J525" s="206">
        <f>J445</f>
        <v>21176000</v>
      </c>
      <c r="K525" s="206">
        <f>K445</f>
        <v>30592340</v>
      </c>
      <c r="L525" s="206">
        <f>(K525/I525)*100</f>
        <v>133.83361724684576</v>
      </c>
      <c r="M525" s="206">
        <f>(K525/J525)*100</f>
        <v>144.46703815640348</v>
      </c>
      <c r="N525" s="206">
        <f t="shared" si="59"/>
        <v>133.83361724684576</v>
      </c>
      <c r="O525" s="206">
        <f>O445</f>
        <v>13715028.08</v>
      </c>
      <c r="P525" s="206">
        <f t="shared" si="61"/>
        <v>44.831575747392975</v>
      </c>
      <c r="Q525" s="206">
        <f>Q447+Q436+Q337+Q383+Q386+Q422+Q474+Q475+Q477+Q481</f>
        <v>245000</v>
      </c>
      <c r="R525" s="41">
        <f t="shared" si="63"/>
        <v>13960028.08</v>
      </c>
    </row>
    <row r="526" spans="1:18" ht="12.75">
      <c r="A526" s="13"/>
      <c r="B526" s="13"/>
      <c r="C526" s="14"/>
      <c r="D526" s="160" t="s">
        <v>740</v>
      </c>
      <c r="E526" s="16"/>
      <c r="F526" s="16"/>
      <c r="G526" s="16"/>
      <c r="H526" s="285" t="s">
        <v>885</v>
      </c>
      <c r="I526" s="206">
        <f>I528</f>
        <v>0</v>
      </c>
      <c r="J526" s="206">
        <f>J528</f>
        <v>0</v>
      </c>
      <c r="K526" s="206">
        <f>K528+K533</f>
        <v>2323000</v>
      </c>
      <c r="L526" s="206"/>
      <c r="M526" s="206"/>
      <c r="N526" s="206">
        <v>0</v>
      </c>
      <c r="O526" s="206">
        <f>O528+O533</f>
        <v>444080</v>
      </c>
      <c r="P526" s="206">
        <f t="shared" si="61"/>
        <v>19.11665949203616</v>
      </c>
      <c r="Q526" s="206">
        <f>Q528+Q533</f>
        <v>100000</v>
      </c>
      <c r="R526" s="41">
        <f t="shared" si="63"/>
        <v>544080</v>
      </c>
    </row>
    <row r="527" spans="1:18" ht="12.75">
      <c r="A527" s="13"/>
      <c r="B527" s="13"/>
      <c r="C527" s="14">
        <v>740</v>
      </c>
      <c r="D527" s="220"/>
      <c r="E527" s="16"/>
      <c r="F527" s="16"/>
      <c r="G527" s="16"/>
      <c r="H527" s="15" t="s">
        <v>779</v>
      </c>
      <c r="I527" s="206"/>
      <c r="J527" s="206"/>
      <c r="K527" s="206"/>
      <c r="L527" s="206"/>
      <c r="M527" s="206"/>
      <c r="N527" s="206"/>
      <c r="O527" s="206"/>
      <c r="P527" s="206"/>
      <c r="Q527" s="206"/>
      <c r="R527" s="41">
        <f t="shared" si="63"/>
        <v>0</v>
      </c>
    </row>
    <row r="528" spans="1:18" ht="25.5">
      <c r="A528" s="13"/>
      <c r="B528" s="13"/>
      <c r="C528" s="14"/>
      <c r="D528" s="160" t="s">
        <v>1215</v>
      </c>
      <c r="E528" s="16"/>
      <c r="F528" s="16"/>
      <c r="G528" s="16"/>
      <c r="H528" s="15" t="s">
        <v>1216</v>
      </c>
      <c r="I528" s="206">
        <f>I529</f>
        <v>0</v>
      </c>
      <c r="J528" s="206">
        <f>J529</f>
        <v>0</v>
      </c>
      <c r="K528" s="206">
        <f>K529+K531</f>
        <v>600000</v>
      </c>
      <c r="L528" s="206"/>
      <c r="M528" s="206"/>
      <c r="N528" s="206"/>
      <c r="O528" s="206">
        <f>O529+O531</f>
        <v>444080</v>
      </c>
      <c r="P528" s="206">
        <f aca="true" t="shared" si="67" ref="P528:P592">O528/K528*100</f>
        <v>74.01333333333334</v>
      </c>
      <c r="Q528" s="206">
        <f>Q529+Q531</f>
        <v>100000</v>
      </c>
      <c r="R528" s="41">
        <f t="shared" si="63"/>
        <v>544080</v>
      </c>
    </row>
    <row r="529" spans="1:18" ht="12.75">
      <c r="A529" s="13"/>
      <c r="B529" s="13"/>
      <c r="C529" s="14"/>
      <c r="D529" s="220"/>
      <c r="E529" s="16"/>
      <c r="F529" s="20" t="s">
        <v>1217</v>
      </c>
      <c r="G529" s="20" t="s">
        <v>1184</v>
      </c>
      <c r="H529" s="173" t="s">
        <v>42</v>
      </c>
      <c r="I529" s="41">
        <v>0</v>
      </c>
      <c r="J529" s="41"/>
      <c r="K529" s="41">
        <v>420000</v>
      </c>
      <c r="L529" s="206"/>
      <c r="M529" s="206"/>
      <c r="N529" s="206"/>
      <c r="O529" s="41">
        <v>324800</v>
      </c>
      <c r="P529" s="206">
        <f t="shared" si="67"/>
        <v>77.33333333333333</v>
      </c>
      <c r="Q529" s="206">
        <v>100000</v>
      </c>
      <c r="R529" s="41">
        <f t="shared" si="63"/>
        <v>424800</v>
      </c>
    </row>
    <row r="530" spans="1:18" ht="12.75" hidden="1">
      <c r="A530" s="13"/>
      <c r="B530" s="13"/>
      <c r="C530" s="14"/>
      <c r="D530" s="220"/>
      <c r="E530" s="16"/>
      <c r="F530" s="20" t="s">
        <v>1218</v>
      </c>
      <c r="G530" s="20" t="s">
        <v>1184</v>
      </c>
      <c r="H530" s="173" t="s">
        <v>42</v>
      </c>
      <c r="I530" s="41"/>
      <c r="J530" s="41"/>
      <c r="K530" s="41">
        <v>0</v>
      </c>
      <c r="L530" s="206"/>
      <c r="M530" s="206"/>
      <c r="N530" s="206"/>
      <c r="O530" s="41">
        <v>0</v>
      </c>
      <c r="P530" s="206" t="e">
        <f t="shared" si="67"/>
        <v>#DIV/0!</v>
      </c>
      <c r="Q530" s="206">
        <v>0</v>
      </c>
      <c r="R530" s="41">
        <f aca="true" t="shared" si="68" ref="R530:R595">O530+Q530</f>
        <v>0</v>
      </c>
    </row>
    <row r="531" spans="1:18" ht="12.75">
      <c r="A531" s="13"/>
      <c r="B531" s="13"/>
      <c r="C531" s="14"/>
      <c r="D531" s="220"/>
      <c r="E531" s="16"/>
      <c r="F531" s="20" t="s">
        <v>1219</v>
      </c>
      <c r="G531" s="20" t="s">
        <v>1040</v>
      </c>
      <c r="H531" s="173" t="s">
        <v>92</v>
      </c>
      <c r="I531" s="41"/>
      <c r="J531" s="41"/>
      <c r="K531" s="41">
        <v>180000</v>
      </c>
      <c r="L531" s="206"/>
      <c r="M531" s="206"/>
      <c r="N531" s="206"/>
      <c r="O531" s="41">
        <v>119280</v>
      </c>
      <c r="P531" s="206">
        <f t="shared" si="67"/>
        <v>66.26666666666667</v>
      </c>
      <c r="Q531" s="206">
        <v>0</v>
      </c>
      <c r="R531" s="41">
        <f t="shared" si="68"/>
        <v>119280</v>
      </c>
    </row>
    <row r="532" spans="1:18" ht="12.75">
      <c r="A532" s="13"/>
      <c r="B532" s="13"/>
      <c r="C532" s="14">
        <v>760</v>
      </c>
      <c r="D532" s="220"/>
      <c r="E532" s="16"/>
      <c r="F532" s="20"/>
      <c r="G532" s="20"/>
      <c r="H532" s="15" t="s">
        <v>1222</v>
      </c>
      <c r="I532" s="41"/>
      <c r="J532" s="41"/>
      <c r="K532" s="41"/>
      <c r="L532" s="206"/>
      <c r="M532" s="206"/>
      <c r="N532" s="206"/>
      <c r="O532" s="41"/>
      <c r="P532" s="206"/>
      <c r="Q532" s="206"/>
      <c r="R532" s="41">
        <f t="shared" si="68"/>
        <v>0</v>
      </c>
    </row>
    <row r="533" spans="1:18" ht="25.5">
      <c r="A533" s="13"/>
      <c r="B533" s="13"/>
      <c r="C533" s="14"/>
      <c r="D533" s="160" t="s">
        <v>1221</v>
      </c>
      <c r="E533" s="16"/>
      <c r="F533" s="20"/>
      <c r="G533" s="20"/>
      <c r="H533" s="15" t="s">
        <v>1220</v>
      </c>
      <c r="I533" s="41"/>
      <c r="J533" s="41"/>
      <c r="K533" s="206">
        <f>K534</f>
        <v>1723000</v>
      </c>
      <c r="L533" s="206"/>
      <c r="M533" s="206"/>
      <c r="N533" s="206"/>
      <c r="O533" s="206">
        <f>O534</f>
        <v>0</v>
      </c>
      <c r="P533" s="206">
        <f t="shared" si="67"/>
        <v>0</v>
      </c>
      <c r="Q533" s="41">
        <f>Q534</f>
        <v>0</v>
      </c>
      <c r="R533" s="41">
        <f t="shared" si="68"/>
        <v>0</v>
      </c>
    </row>
    <row r="534" spans="1:18" ht="12.75">
      <c r="A534" s="13"/>
      <c r="B534" s="13"/>
      <c r="C534" s="14"/>
      <c r="D534" s="220"/>
      <c r="E534" s="16"/>
      <c r="F534" s="20" t="s">
        <v>1223</v>
      </c>
      <c r="G534" s="20" t="s">
        <v>972</v>
      </c>
      <c r="H534" s="173" t="s">
        <v>78</v>
      </c>
      <c r="I534" s="41"/>
      <c r="J534" s="41"/>
      <c r="K534" s="296">
        <v>1723000</v>
      </c>
      <c r="L534" s="206"/>
      <c r="M534" s="206"/>
      <c r="N534" s="206"/>
      <c r="O534" s="296">
        <v>0</v>
      </c>
      <c r="P534" s="206">
        <f t="shared" si="67"/>
        <v>0</v>
      </c>
      <c r="Q534" s="41">
        <v>0</v>
      </c>
      <c r="R534" s="41">
        <f t="shared" si="68"/>
        <v>0</v>
      </c>
    </row>
    <row r="535" spans="1:18" ht="12.75" hidden="1">
      <c r="A535" s="13"/>
      <c r="B535" s="13"/>
      <c r="C535" s="14"/>
      <c r="D535" s="220"/>
      <c r="E535" s="16"/>
      <c r="F535" s="20"/>
      <c r="G535" s="20"/>
      <c r="H535" s="173"/>
      <c r="I535" s="41"/>
      <c r="J535" s="41"/>
      <c r="K535" s="41"/>
      <c r="L535" s="206"/>
      <c r="M535" s="206"/>
      <c r="N535" s="206"/>
      <c r="O535" s="41"/>
      <c r="P535" s="206" t="e">
        <f t="shared" si="67"/>
        <v>#DIV/0!</v>
      </c>
      <c r="Q535" s="206"/>
      <c r="R535" s="41">
        <f t="shared" si="68"/>
        <v>0</v>
      </c>
    </row>
    <row r="536" spans="1:18" ht="12.75" hidden="1">
      <c r="A536" s="13"/>
      <c r="B536" s="13"/>
      <c r="C536" s="14"/>
      <c r="D536" s="220"/>
      <c r="E536" s="16"/>
      <c r="F536" s="20"/>
      <c r="G536" s="20"/>
      <c r="H536" s="173"/>
      <c r="I536" s="41"/>
      <c r="J536" s="41"/>
      <c r="K536" s="41"/>
      <c r="L536" s="206"/>
      <c r="M536" s="206"/>
      <c r="N536" s="206"/>
      <c r="O536" s="41"/>
      <c r="P536" s="206" t="e">
        <f t="shared" si="67"/>
        <v>#DIV/0!</v>
      </c>
      <c r="Q536" s="206"/>
      <c r="R536" s="41">
        <f t="shared" si="68"/>
        <v>0</v>
      </c>
    </row>
    <row r="537" spans="1:18" ht="29.25" customHeight="1">
      <c r="A537" s="13"/>
      <c r="B537" s="13"/>
      <c r="C537" s="14"/>
      <c r="D537" s="160" t="s">
        <v>665</v>
      </c>
      <c r="E537" s="160"/>
      <c r="F537" s="160"/>
      <c r="G537" s="14"/>
      <c r="H537" s="285" t="s">
        <v>863</v>
      </c>
      <c r="I537" s="41">
        <f>I538+I541</f>
        <v>2520000</v>
      </c>
      <c r="J537" s="41">
        <f>J538+J541</f>
        <v>2520000</v>
      </c>
      <c r="K537" s="41">
        <f>K538+K541</f>
        <v>3550000</v>
      </c>
      <c r="L537" s="41">
        <f>L538</f>
        <v>200</v>
      </c>
      <c r="M537" s="206">
        <f>(K537/J537)*100</f>
        <v>140.87301587301587</v>
      </c>
      <c r="N537" s="206">
        <f t="shared" si="59"/>
        <v>140.87301587301587</v>
      </c>
      <c r="O537" s="41">
        <f>O538+O541</f>
        <v>26135</v>
      </c>
      <c r="P537" s="206">
        <f t="shared" si="67"/>
        <v>0.7361971830985916</v>
      </c>
      <c r="Q537" s="41">
        <f>Q538</f>
        <v>0</v>
      </c>
      <c r="R537" s="41">
        <f t="shared" si="68"/>
        <v>26135</v>
      </c>
    </row>
    <row r="538" spans="1:18" ht="38.25">
      <c r="A538" s="13"/>
      <c r="B538" s="13"/>
      <c r="C538" s="14"/>
      <c r="D538" s="160" t="s">
        <v>668</v>
      </c>
      <c r="E538" s="160"/>
      <c r="F538" s="226"/>
      <c r="G538" s="13"/>
      <c r="H538" s="15" t="s">
        <v>862</v>
      </c>
      <c r="I538" s="41">
        <f>I540</f>
        <v>1000000</v>
      </c>
      <c r="J538" s="41">
        <f>J540</f>
        <v>1000000</v>
      </c>
      <c r="K538" s="41">
        <f>K540+K539</f>
        <v>2000000</v>
      </c>
      <c r="L538" s="206">
        <f>(K538/I538)*100</f>
        <v>200</v>
      </c>
      <c r="M538" s="206">
        <f>(K538/J538)*100</f>
        <v>200</v>
      </c>
      <c r="N538" s="206">
        <f t="shared" si="59"/>
        <v>200</v>
      </c>
      <c r="O538" s="41">
        <f>O540+O539</f>
        <v>0</v>
      </c>
      <c r="P538" s="206">
        <f t="shared" si="67"/>
        <v>0</v>
      </c>
      <c r="Q538" s="41">
        <f>Q540+Q539</f>
        <v>0</v>
      </c>
      <c r="R538" s="41">
        <f t="shared" si="68"/>
        <v>0</v>
      </c>
    </row>
    <row r="539" spans="1:18" ht="12.75">
      <c r="A539" s="13"/>
      <c r="B539" s="13"/>
      <c r="C539" s="14">
        <v>840</v>
      </c>
      <c r="D539" s="160"/>
      <c r="E539" s="160"/>
      <c r="F539" s="226" t="s">
        <v>352</v>
      </c>
      <c r="G539" s="13">
        <v>481</v>
      </c>
      <c r="H539" s="166" t="s">
        <v>1190</v>
      </c>
      <c r="I539" s="41"/>
      <c r="J539" s="41"/>
      <c r="K539" s="41">
        <v>1000000</v>
      </c>
      <c r="L539" s="206"/>
      <c r="M539" s="206"/>
      <c r="N539" s="206"/>
      <c r="O539" s="41">
        <v>0</v>
      </c>
      <c r="P539" s="206">
        <f t="shared" si="67"/>
        <v>0</v>
      </c>
      <c r="Q539" s="41"/>
      <c r="R539" s="41">
        <f t="shared" si="68"/>
        <v>0</v>
      </c>
    </row>
    <row r="540" spans="1:18" ht="13.5" customHeight="1">
      <c r="A540" s="13"/>
      <c r="B540" s="13"/>
      <c r="C540" s="14">
        <v>860</v>
      </c>
      <c r="D540" s="160"/>
      <c r="E540" s="160"/>
      <c r="F540" s="226" t="s">
        <v>353</v>
      </c>
      <c r="G540" s="13">
        <v>481</v>
      </c>
      <c r="H540" s="166" t="s">
        <v>560</v>
      </c>
      <c r="I540" s="41">
        <v>1000000</v>
      </c>
      <c r="J540" s="41">
        <v>1000000</v>
      </c>
      <c r="K540" s="41">
        <v>1000000</v>
      </c>
      <c r="L540" s="206">
        <f>(K540/I540)*100</f>
        <v>100</v>
      </c>
      <c r="M540" s="206">
        <f>(K540/J540)*100</f>
        <v>100</v>
      </c>
      <c r="N540" s="206">
        <f t="shared" si="59"/>
        <v>100</v>
      </c>
      <c r="O540" s="41">
        <v>0</v>
      </c>
      <c r="P540" s="206">
        <f t="shared" si="67"/>
        <v>0</v>
      </c>
      <c r="Q540" s="41">
        <v>0</v>
      </c>
      <c r="R540" s="41">
        <f t="shared" si="68"/>
        <v>0</v>
      </c>
    </row>
    <row r="541" spans="1:18" ht="38.25">
      <c r="A541" s="13"/>
      <c r="B541" s="13"/>
      <c r="C541" s="14"/>
      <c r="D541" s="160" t="s">
        <v>669</v>
      </c>
      <c r="E541" s="160"/>
      <c r="F541" s="329"/>
      <c r="G541" s="13"/>
      <c r="H541" s="15" t="s">
        <v>865</v>
      </c>
      <c r="I541" s="41">
        <f>I542</f>
        <v>1520000</v>
      </c>
      <c r="J541" s="41">
        <f>J542</f>
        <v>1520000</v>
      </c>
      <c r="K541" s="41">
        <f>K542</f>
        <v>1550000</v>
      </c>
      <c r="L541" s="206">
        <f>(K541/I541)*100</f>
        <v>101.9736842105263</v>
      </c>
      <c r="M541" s="206">
        <f>(K541/J541)*100</f>
        <v>101.9736842105263</v>
      </c>
      <c r="N541" s="206">
        <f t="shared" si="59"/>
        <v>101.9736842105263</v>
      </c>
      <c r="O541" s="41">
        <f>O542</f>
        <v>26135</v>
      </c>
      <c r="P541" s="206">
        <f t="shared" si="67"/>
        <v>1.6861290322580644</v>
      </c>
      <c r="Q541" s="41">
        <f>Q542</f>
        <v>0</v>
      </c>
      <c r="R541" s="41">
        <f t="shared" si="68"/>
        <v>26135</v>
      </c>
    </row>
    <row r="542" spans="1:18" ht="13.5" customHeight="1">
      <c r="A542" s="13"/>
      <c r="B542" s="13"/>
      <c r="C542" s="14">
        <v>830</v>
      </c>
      <c r="D542" s="160"/>
      <c r="E542" s="160"/>
      <c r="F542" s="226" t="s">
        <v>351</v>
      </c>
      <c r="G542" s="13">
        <v>423</v>
      </c>
      <c r="H542" s="166" t="s">
        <v>42</v>
      </c>
      <c r="I542" s="41">
        <v>1520000</v>
      </c>
      <c r="J542" s="41">
        <v>1520000</v>
      </c>
      <c r="K542" s="41">
        <v>1550000</v>
      </c>
      <c r="L542" s="206">
        <f>(K542/I542)*100</f>
        <v>101.9736842105263</v>
      </c>
      <c r="M542" s="206">
        <f>(K542/J542)*100</f>
        <v>101.9736842105263</v>
      </c>
      <c r="N542" s="206">
        <f t="shared" si="59"/>
        <v>101.9736842105263</v>
      </c>
      <c r="O542" s="41">
        <v>26135</v>
      </c>
      <c r="P542" s="206">
        <f t="shared" si="67"/>
        <v>1.6861290322580644</v>
      </c>
      <c r="Q542" s="41">
        <v>0</v>
      </c>
      <c r="R542" s="41">
        <f t="shared" si="68"/>
        <v>26135</v>
      </c>
    </row>
    <row r="543" spans="1:18" ht="13.5" customHeight="1">
      <c r="A543" s="13"/>
      <c r="B543" s="13"/>
      <c r="C543" s="14"/>
      <c r="D543" s="160" t="s">
        <v>621</v>
      </c>
      <c r="E543" s="160"/>
      <c r="F543" s="318"/>
      <c r="G543" s="14"/>
      <c r="H543" s="285" t="s">
        <v>620</v>
      </c>
      <c r="I543" s="41">
        <f>I544+I550+I556+I563+I558+I548+I549</f>
        <v>13238000</v>
      </c>
      <c r="J543" s="41">
        <f>J544+J550+J556+J563+J558</f>
        <v>10828000</v>
      </c>
      <c r="K543" s="41">
        <f>K544+K550+K556+K563+K558+K565</f>
        <v>15163200</v>
      </c>
      <c r="L543" s="41">
        <f>L544+L550+L556+L563+L558+L548+L549</f>
        <v>445.95238095238096</v>
      </c>
      <c r="M543" s="41">
        <f>M544+M550+M556+M563+M558+M548+M549</f>
        <v>260.95238095238096</v>
      </c>
      <c r="N543" s="206">
        <f>N544+N550+N556+N563+N558+N548+N549</f>
        <v>514.428316781258</v>
      </c>
      <c r="O543" s="41">
        <f>O544+O550+O556+O563+O558+O565</f>
        <v>7041709.100000001</v>
      </c>
      <c r="P543" s="206">
        <f t="shared" si="67"/>
        <v>46.43946594386409</v>
      </c>
      <c r="Q543" s="41">
        <f>Q544+Q550+Q556+Q563+Q558+Q565</f>
        <v>1376112.33</v>
      </c>
      <c r="R543" s="41">
        <f t="shared" si="68"/>
        <v>8417821.43</v>
      </c>
    </row>
    <row r="544" spans="1:18" ht="25.5" hidden="1">
      <c r="A544" s="13"/>
      <c r="B544" s="13"/>
      <c r="C544" s="14"/>
      <c r="D544" s="160" t="s">
        <v>1132</v>
      </c>
      <c r="E544" s="160"/>
      <c r="F544" s="318"/>
      <c r="G544" s="14"/>
      <c r="H544" s="15" t="s">
        <v>1133</v>
      </c>
      <c r="I544" s="41">
        <f>I546</f>
        <v>648000</v>
      </c>
      <c r="J544" s="41">
        <f>J545+J547</f>
        <v>2028000</v>
      </c>
      <c r="K544" s="41">
        <f>K546</f>
        <v>0</v>
      </c>
      <c r="L544" s="41">
        <f aca="true" t="shared" si="69" ref="L544:Q544">L546</f>
        <v>0</v>
      </c>
      <c r="M544" s="41">
        <f t="shared" si="69"/>
        <v>0</v>
      </c>
      <c r="N544" s="41">
        <f t="shared" si="69"/>
        <v>0</v>
      </c>
      <c r="O544" s="41">
        <f>O546</f>
        <v>0</v>
      </c>
      <c r="P544" s="206" t="e">
        <f t="shared" si="67"/>
        <v>#DIV/0!</v>
      </c>
      <c r="Q544" s="41">
        <f t="shared" si="69"/>
        <v>0</v>
      </c>
      <c r="R544" s="41">
        <f t="shared" si="68"/>
        <v>0</v>
      </c>
    </row>
    <row r="545" spans="1:18" ht="13.5" customHeight="1" hidden="1">
      <c r="A545" s="86"/>
      <c r="B545" s="14"/>
      <c r="C545" s="260"/>
      <c r="D545" s="221"/>
      <c r="E545" s="159"/>
      <c r="F545" s="276"/>
      <c r="G545" s="13"/>
      <c r="H545" s="168" t="s">
        <v>576</v>
      </c>
      <c r="I545" s="41">
        <v>0</v>
      </c>
      <c r="J545" s="41">
        <f>J546</f>
        <v>2028000</v>
      </c>
      <c r="K545" s="41">
        <v>0</v>
      </c>
      <c r="L545" s="206" t="e">
        <f>(K545/I545)*100</f>
        <v>#DIV/0!</v>
      </c>
      <c r="M545" s="206">
        <f>(K545/J545)*100</f>
        <v>0</v>
      </c>
      <c r="N545" s="206" t="e">
        <f aca="true" t="shared" si="70" ref="N545:N615">K545/I545*100</f>
        <v>#DIV/0!</v>
      </c>
      <c r="O545" s="41">
        <v>0</v>
      </c>
      <c r="P545" s="206" t="e">
        <f t="shared" si="67"/>
        <v>#DIV/0!</v>
      </c>
      <c r="Q545" s="41">
        <f>Q546</f>
        <v>0</v>
      </c>
      <c r="R545" s="41">
        <f t="shared" si="68"/>
        <v>0</v>
      </c>
    </row>
    <row r="546" spans="1:18" ht="13.5" customHeight="1" hidden="1">
      <c r="A546" s="86"/>
      <c r="B546" s="86"/>
      <c r="C546" s="14">
        <v>810</v>
      </c>
      <c r="D546" s="221"/>
      <c r="E546" s="159"/>
      <c r="F546" s="276" t="s">
        <v>356</v>
      </c>
      <c r="G546" s="13">
        <v>511</v>
      </c>
      <c r="H546" s="173" t="s">
        <v>78</v>
      </c>
      <c r="I546" s="41">
        <v>648000</v>
      </c>
      <c r="J546" s="41">
        <v>2028000</v>
      </c>
      <c r="K546" s="41">
        <v>0</v>
      </c>
      <c r="L546" s="206">
        <f>(K546/I546)*100</f>
        <v>0</v>
      </c>
      <c r="M546" s="206">
        <f>(K546/J546)*100</f>
        <v>0</v>
      </c>
      <c r="N546" s="206">
        <f t="shared" si="70"/>
        <v>0</v>
      </c>
      <c r="O546" s="41">
        <v>0</v>
      </c>
      <c r="P546" s="206" t="e">
        <f t="shared" si="67"/>
        <v>#DIV/0!</v>
      </c>
      <c r="Q546" s="206">
        <v>0</v>
      </c>
      <c r="R546" s="41">
        <f t="shared" si="68"/>
        <v>0</v>
      </c>
    </row>
    <row r="547" spans="1:18" ht="13.5" customHeight="1" hidden="1">
      <c r="A547" s="86"/>
      <c r="B547" s="86"/>
      <c r="C547" s="14"/>
      <c r="D547" s="221"/>
      <c r="E547" s="159"/>
      <c r="F547" s="276"/>
      <c r="G547" s="13">
        <v>425</v>
      </c>
      <c r="H547" s="173" t="s">
        <v>69</v>
      </c>
      <c r="I547" s="41">
        <v>0</v>
      </c>
      <c r="J547" s="41">
        <v>0</v>
      </c>
      <c r="K547" s="41">
        <v>0</v>
      </c>
      <c r="L547" s="206" t="e">
        <f>(K547/I547)*100</f>
        <v>#DIV/0!</v>
      </c>
      <c r="M547" s="206"/>
      <c r="N547" s="206" t="e">
        <f t="shared" si="70"/>
        <v>#DIV/0!</v>
      </c>
      <c r="O547" s="41">
        <v>0</v>
      </c>
      <c r="P547" s="206" t="e">
        <f t="shared" si="67"/>
        <v>#DIV/0!</v>
      </c>
      <c r="Q547" s="206">
        <v>0</v>
      </c>
      <c r="R547" s="41">
        <f t="shared" si="68"/>
        <v>0</v>
      </c>
    </row>
    <row r="548" spans="1:18" ht="24.75" customHeight="1" hidden="1">
      <c r="A548" s="86"/>
      <c r="B548" s="86"/>
      <c r="C548" s="14"/>
      <c r="D548" s="221"/>
      <c r="E548" s="159"/>
      <c r="F548" s="276" t="s">
        <v>1155</v>
      </c>
      <c r="G548" s="13">
        <v>511</v>
      </c>
      <c r="H548" s="173" t="s">
        <v>1160</v>
      </c>
      <c r="I548" s="41">
        <v>1000000</v>
      </c>
      <c r="J548" s="41"/>
      <c r="K548" s="41"/>
      <c r="L548" s="206"/>
      <c r="M548" s="206"/>
      <c r="N548" s="206">
        <f t="shared" si="70"/>
        <v>0</v>
      </c>
      <c r="O548" s="41"/>
      <c r="P548" s="206" t="e">
        <f t="shared" si="67"/>
        <v>#DIV/0!</v>
      </c>
      <c r="Q548" s="206">
        <v>0</v>
      </c>
      <c r="R548" s="41">
        <f t="shared" si="68"/>
        <v>0</v>
      </c>
    </row>
    <row r="549" spans="1:18" ht="24" customHeight="1" hidden="1">
      <c r="A549" s="86"/>
      <c r="B549" s="86"/>
      <c r="C549" s="14"/>
      <c r="D549" s="221"/>
      <c r="E549" s="159"/>
      <c r="F549" s="276" t="s">
        <v>1156</v>
      </c>
      <c r="G549" s="13">
        <v>511</v>
      </c>
      <c r="H549" s="173" t="s">
        <v>1161</v>
      </c>
      <c r="I549" s="41">
        <v>1920000</v>
      </c>
      <c r="J549" s="41"/>
      <c r="K549" s="41"/>
      <c r="L549" s="206"/>
      <c r="M549" s="206"/>
      <c r="N549" s="206">
        <f t="shared" si="70"/>
        <v>0</v>
      </c>
      <c r="O549" s="41"/>
      <c r="P549" s="206" t="e">
        <f t="shared" si="67"/>
        <v>#DIV/0!</v>
      </c>
      <c r="Q549" s="206">
        <v>0</v>
      </c>
      <c r="R549" s="41">
        <f t="shared" si="68"/>
        <v>0</v>
      </c>
    </row>
    <row r="550" spans="1:18" ht="38.25">
      <c r="A550" s="13"/>
      <c r="B550" s="13"/>
      <c r="C550" s="14"/>
      <c r="D550" s="160" t="s">
        <v>622</v>
      </c>
      <c r="E550" s="160"/>
      <c r="F550" s="318"/>
      <c r="G550" s="14"/>
      <c r="H550" s="15" t="s">
        <v>623</v>
      </c>
      <c r="I550" s="206">
        <f>I551+I553</f>
        <v>6300000</v>
      </c>
      <c r="J550" s="206">
        <f>J551+J553</f>
        <v>6300000</v>
      </c>
      <c r="K550" s="206">
        <f>K551+K552+K553+K555</f>
        <v>9510000</v>
      </c>
      <c r="L550" s="206">
        <f>L551</f>
        <v>135.95238095238096</v>
      </c>
      <c r="M550" s="206">
        <f>(K550/J550)*100</f>
        <v>150.95238095238096</v>
      </c>
      <c r="N550" s="206">
        <f t="shared" si="70"/>
        <v>150.95238095238096</v>
      </c>
      <c r="O550" s="206">
        <f>O551+O552+O553+O555</f>
        <v>4577971.4</v>
      </c>
      <c r="P550" s="206">
        <f t="shared" si="67"/>
        <v>48.13850052576235</v>
      </c>
      <c r="Q550" s="206">
        <f>Q551+Q552+Q553+Q555</f>
        <v>774000</v>
      </c>
      <c r="R550" s="41">
        <f t="shared" si="68"/>
        <v>5351971.4</v>
      </c>
    </row>
    <row r="551" spans="1:18" ht="13.5" customHeight="1">
      <c r="A551" s="86"/>
      <c r="B551" s="86"/>
      <c r="C551" s="14">
        <v>810</v>
      </c>
      <c r="D551" s="20" t="s">
        <v>1028</v>
      </c>
      <c r="E551" s="159"/>
      <c r="F551" s="20" t="s">
        <v>347</v>
      </c>
      <c r="G551" s="13">
        <v>481</v>
      </c>
      <c r="H551" s="167" t="s">
        <v>561</v>
      </c>
      <c r="I551" s="41">
        <v>6300000</v>
      </c>
      <c r="J551" s="41">
        <v>6300000</v>
      </c>
      <c r="K551" s="41">
        <v>8565000</v>
      </c>
      <c r="L551" s="206">
        <f>(K551/I551)*100</f>
        <v>135.95238095238096</v>
      </c>
      <c r="M551" s="206">
        <f>(K551/J551)*100</f>
        <v>135.95238095238096</v>
      </c>
      <c r="N551" s="206">
        <f t="shared" si="70"/>
        <v>135.95238095238096</v>
      </c>
      <c r="O551" s="41">
        <v>4133249.6</v>
      </c>
      <c r="P551" s="206">
        <f t="shared" si="67"/>
        <v>48.25743841214244</v>
      </c>
      <c r="Q551" s="206">
        <v>0</v>
      </c>
      <c r="R551" s="41">
        <f t="shared" si="68"/>
        <v>4133249.6</v>
      </c>
    </row>
    <row r="552" spans="1:18" ht="13.5" customHeight="1">
      <c r="A552" s="86"/>
      <c r="B552" s="86"/>
      <c r="C552" s="14"/>
      <c r="D552" s="20"/>
      <c r="E552" s="159"/>
      <c r="F552" s="20" t="s">
        <v>712</v>
      </c>
      <c r="G552" s="13">
        <v>511</v>
      </c>
      <c r="H552" s="167" t="s">
        <v>1297</v>
      </c>
      <c r="I552" s="41"/>
      <c r="J552" s="41"/>
      <c r="K552" s="296">
        <v>500000</v>
      </c>
      <c r="L552" s="206"/>
      <c r="M552" s="206"/>
      <c r="N552" s="206"/>
      <c r="O552" s="296">
        <v>0</v>
      </c>
      <c r="P552" s="206">
        <f t="shared" si="67"/>
        <v>0</v>
      </c>
      <c r="Q552" s="41">
        <v>504000</v>
      </c>
      <c r="R552" s="41">
        <f t="shared" si="68"/>
        <v>504000</v>
      </c>
    </row>
    <row r="553" spans="1:18" ht="13.5" customHeight="1">
      <c r="A553" s="86"/>
      <c r="B553" s="86"/>
      <c r="C553" s="14"/>
      <c r="D553" s="20"/>
      <c r="E553" s="159"/>
      <c r="F553" s="20" t="s">
        <v>1091</v>
      </c>
      <c r="G553" s="13">
        <v>512</v>
      </c>
      <c r="H553" s="167" t="s">
        <v>1296</v>
      </c>
      <c r="I553" s="41">
        <v>0</v>
      </c>
      <c r="J553" s="41">
        <v>0</v>
      </c>
      <c r="K553" s="296">
        <v>445000</v>
      </c>
      <c r="L553" s="206"/>
      <c r="M553" s="206"/>
      <c r="N553" s="206" t="e">
        <f t="shared" si="70"/>
        <v>#DIV/0!</v>
      </c>
      <c r="O553" s="296">
        <v>444721.8</v>
      </c>
      <c r="P553" s="206">
        <f t="shared" si="67"/>
        <v>99.93748314606742</v>
      </c>
      <c r="Q553" s="206">
        <v>0</v>
      </c>
      <c r="R553" s="41">
        <f t="shared" si="68"/>
        <v>444721.8</v>
      </c>
    </row>
    <row r="554" spans="1:18" ht="13.5" customHeight="1" hidden="1">
      <c r="A554" s="86"/>
      <c r="B554" s="86"/>
      <c r="C554" s="14"/>
      <c r="D554" s="20"/>
      <c r="E554" s="159"/>
      <c r="F554" s="276"/>
      <c r="G554" s="13"/>
      <c r="H554" s="167"/>
      <c r="I554" s="41"/>
      <c r="J554" s="41"/>
      <c r="K554" s="41"/>
      <c r="L554" s="206"/>
      <c r="M554" s="206"/>
      <c r="N554" s="206"/>
      <c r="O554" s="41"/>
      <c r="P554" s="206" t="e">
        <f t="shared" si="67"/>
        <v>#DIV/0!</v>
      </c>
      <c r="Q554" s="206"/>
      <c r="R554" s="41">
        <f t="shared" si="68"/>
        <v>0</v>
      </c>
    </row>
    <row r="555" spans="1:18" ht="13.5" customHeight="1">
      <c r="A555" s="86"/>
      <c r="B555" s="86"/>
      <c r="C555" s="14"/>
      <c r="D555" s="20"/>
      <c r="E555" s="159"/>
      <c r="F555" s="20" t="s">
        <v>675</v>
      </c>
      <c r="G555" s="13">
        <v>425</v>
      </c>
      <c r="H555" s="167" t="s">
        <v>69</v>
      </c>
      <c r="I555" s="41"/>
      <c r="J555" s="41"/>
      <c r="K555" s="41">
        <v>0</v>
      </c>
      <c r="L555" s="206"/>
      <c r="M555" s="206"/>
      <c r="N555" s="206"/>
      <c r="O555" s="41">
        <v>0</v>
      </c>
      <c r="P555" s="206">
        <v>0</v>
      </c>
      <c r="Q555" s="41">
        <v>270000</v>
      </c>
      <c r="R555" s="41">
        <f t="shared" si="68"/>
        <v>270000</v>
      </c>
    </row>
    <row r="556" spans="1:18" ht="36.75" customHeight="1">
      <c r="A556" s="86"/>
      <c r="B556" s="86"/>
      <c r="C556" s="260"/>
      <c r="D556" s="160" t="s">
        <v>711</v>
      </c>
      <c r="E556" s="160"/>
      <c r="F556" s="318"/>
      <c r="G556" s="14"/>
      <c r="H556" s="15" t="s">
        <v>956</v>
      </c>
      <c r="I556" s="41">
        <f>I557</f>
        <v>1000000</v>
      </c>
      <c r="J556" s="41">
        <f>J557</f>
        <v>1000000</v>
      </c>
      <c r="K556" s="41">
        <f>K557</f>
        <v>2000000</v>
      </c>
      <c r="L556" s="206">
        <f>(K556/I556)*100</f>
        <v>200</v>
      </c>
      <c r="M556" s="206"/>
      <c r="N556" s="206">
        <f t="shared" si="70"/>
        <v>200</v>
      </c>
      <c r="O556" s="41">
        <f>O557</f>
        <v>0</v>
      </c>
      <c r="P556" s="206">
        <f t="shared" si="67"/>
        <v>0</v>
      </c>
      <c r="Q556" s="41">
        <f>Q557</f>
        <v>0</v>
      </c>
      <c r="R556" s="41">
        <f t="shared" si="68"/>
        <v>0</v>
      </c>
    </row>
    <row r="557" spans="1:18" ht="13.5" customHeight="1">
      <c r="A557" s="86"/>
      <c r="B557" s="86"/>
      <c r="C557" s="14">
        <v>810</v>
      </c>
      <c r="D557" s="221"/>
      <c r="E557" s="159"/>
      <c r="F557" s="20" t="s">
        <v>348</v>
      </c>
      <c r="G557" s="13">
        <v>481</v>
      </c>
      <c r="H557" s="167" t="s">
        <v>957</v>
      </c>
      <c r="I557" s="41">
        <v>1000000</v>
      </c>
      <c r="J557" s="41">
        <f aca="true" t="shared" si="71" ref="I557:J559">J558</f>
        <v>1000000</v>
      </c>
      <c r="K557" s="296">
        <v>2000000</v>
      </c>
      <c r="L557" s="206">
        <f>(K557/I557)*100</f>
        <v>200</v>
      </c>
      <c r="M557" s="206"/>
      <c r="N557" s="206">
        <f t="shared" si="70"/>
        <v>200</v>
      </c>
      <c r="O557" s="296">
        <v>0</v>
      </c>
      <c r="P557" s="206">
        <f t="shared" si="67"/>
        <v>0</v>
      </c>
      <c r="Q557" s="206">
        <v>0</v>
      </c>
      <c r="R557" s="41">
        <f t="shared" si="68"/>
        <v>0</v>
      </c>
    </row>
    <row r="558" spans="1:18" ht="13.5" customHeight="1">
      <c r="A558" s="86"/>
      <c r="B558" s="86"/>
      <c r="C558" s="14"/>
      <c r="D558" s="160" t="s">
        <v>981</v>
      </c>
      <c r="E558" s="160"/>
      <c r="F558" s="160"/>
      <c r="G558" s="14"/>
      <c r="H558" s="15" t="s">
        <v>992</v>
      </c>
      <c r="I558" s="41">
        <f t="shared" si="71"/>
        <v>1870000</v>
      </c>
      <c r="J558" s="41">
        <f t="shared" si="71"/>
        <v>1000000</v>
      </c>
      <c r="K558" s="41">
        <f>K559</f>
        <v>1000000</v>
      </c>
      <c r="L558" s="206"/>
      <c r="M558" s="206"/>
      <c r="N558" s="206">
        <f t="shared" si="70"/>
        <v>53.475935828877006</v>
      </c>
      <c r="O558" s="41">
        <f>O559</f>
        <v>0</v>
      </c>
      <c r="P558" s="206">
        <f t="shared" si="67"/>
        <v>0</v>
      </c>
      <c r="Q558" s="41">
        <f>Q559</f>
        <v>602112.33</v>
      </c>
      <c r="R558" s="41">
        <f t="shared" si="68"/>
        <v>602112.33</v>
      </c>
    </row>
    <row r="559" spans="1:18" ht="13.5" customHeight="1">
      <c r="A559" s="86"/>
      <c r="B559" s="86"/>
      <c r="C559" s="260"/>
      <c r="D559" s="221"/>
      <c r="E559" s="159"/>
      <c r="F559" s="20"/>
      <c r="G559" s="13"/>
      <c r="H559" s="168" t="s">
        <v>576</v>
      </c>
      <c r="I559" s="41">
        <f>I560+I561</f>
        <v>1870000</v>
      </c>
      <c r="J559" s="41">
        <f t="shared" si="71"/>
        <v>1000000</v>
      </c>
      <c r="K559" s="41">
        <f>K560+K561+K562</f>
        <v>1000000</v>
      </c>
      <c r="L559" s="206"/>
      <c r="M559" s="206"/>
      <c r="N559" s="206">
        <f t="shared" si="70"/>
        <v>53.475935828877006</v>
      </c>
      <c r="O559" s="41">
        <f>O560+O561+O562</f>
        <v>0</v>
      </c>
      <c r="P559" s="206">
        <f t="shared" si="67"/>
        <v>0</v>
      </c>
      <c r="Q559" s="41">
        <f>Q560+Q561+Q562</f>
        <v>602112.33</v>
      </c>
      <c r="R559" s="41">
        <f t="shared" si="68"/>
        <v>602112.33</v>
      </c>
    </row>
    <row r="560" spans="1:18" ht="13.5" customHeight="1">
      <c r="A560" s="86"/>
      <c r="B560" s="86"/>
      <c r="C560" s="14">
        <v>810</v>
      </c>
      <c r="D560" s="221"/>
      <c r="E560" s="159"/>
      <c r="F560" s="20" t="s">
        <v>349</v>
      </c>
      <c r="G560" s="13">
        <v>481</v>
      </c>
      <c r="H560" s="167" t="s">
        <v>561</v>
      </c>
      <c r="I560" s="41">
        <v>1000000</v>
      </c>
      <c r="J560" s="41">
        <v>1000000</v>
      </c>
      <c r="K560" s="41">
        <v>1000000</v>
      </c>
      <c r="L560" s="206"/>
      <c r="M560" s="206"/>
      <c r="N560" s="206">
        <f t="shared" si="70"/>
        <v>100</v>
      </c>
      <c r="O560" s="41">
        <v>0</v>
      </c>
      <c r="P560" s="206">
        <f t="shared" si="67"/>
        <v>0</v>
      </c>
      <c r="Q560" s="206">
        <v>0</v>
      </c>
      <c r="R560" s="41">
        <f t="shared" si="68"/>
        <v>0</v>
      </c>
    </row>
    <row r="561" spans="1:18" ht="13.5" customHeight="1" hidden="1">
      <c r="A561" s="86"/>
      <c r="B561" s="86"/>
      <c r="C561" s="14"/>
      <c r="D561" s="221"/>
      <c r="E561" s="159"/>
      <c r="F561" s="276" t="s">
        <v>1154</v>
      </c>
      <c r="G561" s="13">
        <v>511</v>
      </c>
      <c r="H561" s="167" t="s">
        <v>78</v>
      </c>
      <c r="I561" s="41">
        <v>870000</v>
      </c>
      <c r="J561" s="41"/>
      <c r="K561" s="41">
        <v>0</v>
      </c>
      <c r="L561" s="206"/>
      <c r="M561" s="206"/>
      <c r="N561" s="206">
        <f t="shared" si="70"/>
        <v>0</v>
      </c>
      <c r="O561" s="41">
        <v>0</v>
      </c>
      <c r="P561" s="206" t="e">
        <f t="shared" si="67"/>
        <v>#DIV/0!</v>
      </c>
      <c r="Q561" s="206"/>
      <c r="R561" s="41">
        <f t="shared" si="68"/>
        <v>0</v>
      </c>
    </row>
    <row r="562" spans="1:18" ht="13.5" customHeight="1">
      <c r="A562" s="86"/>
      <c r="B562" s="86"/>
      <c r="C562" s="14"/>
      <c r="D562" s="221"/>
      <c r="E562" s="159"/>
      <c r="F562" s="20" t="s">
        <v>1236</v>
      </c>
      <c r="G562" s="13">
        <v>511</v>
      </c>
      <c r="H562" s="167" t="s">
        <v>78</v>
      </c>
      <c r="I562" s="41"/>
      <c r="J562" s="41"/>
      <c r="K562" s="41">
        <v>0</v>
      </c>
      <c r="L562" s="206"/>
      <c r="M562" s="206"/>
      <c r="N562" s="206"/>
      <c r="O562" s="41">
        <v>0</v>
      </c>
      <c r="P562" s="206">
        <v>0</v>
      </c>
      <c r="Q562" s="41">
        <v>602112.33</v>
      </c>
      <c r="R562" s="41">
        <f t="shared" si="68"/>
        <v>602112.33</v>
      </c>
    </row>
    <row r="563" spans="1:18" ht="25.5">
      <c r="A563" s="13"/>
      <c r="B563" s="13"/>
      <c r="C563" s="14"/>
      <c r="D563" s="160" t="s">
        <v>867</v>
      </c>
      <c r="E563" s="160"/>
      <c r="F563" s="318"/>
      <c r="G563" s="14"/>
      <c r="H563" s="15" t="s">
        <v>868</v>
      </c>
      <c r="I563" s="206">
        <f>I564</f>
        <v>500000</v>
      </c>
      <c r="J563" s="206">
        <f>J564</f>
        <v>500000</v>
      </c>
      <c r="K563" s="206">
        <f>K564</f>
        <v>550000</v>
      </c>
      <c r="L563" s="206">
        <f>L564</f>
        <v>110.00000000000001</v>
      </c>
      <c r="M563" s="206">
        <f>(K563/J563)*100</f>
        <v>110.00000000000001</v>
      </c>
      <c r="N563" s="206">
        <f t="shared" si="70"/>
        <v>110.00000000000001</v>
      </c>
      <c r="O563" s="206">
        <f>O564</f>
        <v>550000</v>
      </c>
      <c r="P563" s="206">
        <f t="shared" si="67"/>
        <v>100</v>
      </c>
      <c r="Q563" s="206">
        <f>Q564</f>
        <v>0</v>
      </c>
      <c r="R563" s="41">
        <f t="shared" si="68"/>
        <v>550000</v>
      </c>
    </row>
    <row r="564" spans="1:18" ht="13.5" customHeight="1">
      <c r="A564" s="86"/>
      <c r="B564" s="86"/>
      <c r="C564" s="14">
        <v>860</v>
      </c>
      <c r="D564" s="221"/>
      <c r="E564" s="159"/>
      <c r="F564" s="20" t="s">
        <v>354</v>
      </c>
      <c r="G564" s="13">
        <v>424</v>
      </c>
      <c r="H564" s="167" t="s">
        <v>929</v>
      </c>
      <c r="I564" s="41">
        <v>500000</v>
      </c>
      <c r="J564" s="41">
        <v>500000</v>
      </c>
      <c r="K564" s="41">
        <v>550000</v>
      </c>
      <c r="L564" s="206">
        <f>(K564/I564)*100</f>
        <v>110.00000000000001</v>
      </c>
      <c r="M564" s="206">
        <f>(K564/J564)*100</f>
        <v>110.00000000000001</v>
      </c>
      <c r="N564" s="206">
        <f t="shared" si="70"/>
        <v>110.00000000000001</v>
      </c>
      <c r="O564" s="41">
        <v>550000</v>
      </c>
      <c r="P564" s="206">
        <f t="shared" si="67"/>
        <v>100</v>
      </c>
      <c r="Q564" s="206">
        <v>0</v>
      </c>
      <c r="R564" s="41">
        <f t="shared" si="68"/>
        <v>550000</v>
      </c>
    </row>
    <row r="565" spans="1:18" ht="25.5">
      <c r="A565" s="86"/>
      <c r="B565" s="86"/>
      <c r="C565" s="260"/>
      <c r="D565" s="160" t="s">
        <v>1132</v>
      </c>
      <c r="E565" s="160"/>
      <c r="F565" s="318"/>
      <c r="G565" s="14"/>
      <c r="H565" s="15" t="s">
        <v>1203</v>
      </c>
      <c r="I565" s="41">
        <f>I566</f>
        <v>0</v>
      </c>
      <c r="J565" s="41">
        <f>J566</f>
        <v>0</v>
      </c>
      <c r="K565" s="41">
        <f>K566</f>
        <v>2103200</v>
      </c>
      <c r="L565" s="206" t="e">
        <f>(K565/I565)*100</f>
        <v>#DIV/0!</v>
      </c>
      <c r="M565" s="206" t="e">
        <f>(K565/J565)*100</f>
        <v>#DIV/0!</v>
      </c>
      <c r="N565" s="206" t="e">
        <f t="shared" si="70"/>
        <v>#DIV/0!</v>
      </c>
      <c r="O565" s="41">
        <f>O566</f>
        <v>1913737.7</v>
      </c>
      <c r="P565" s="206">
        <f t="shared" si="67"/>
        <v>90.99171262837581</v>
      </c>
      <c r="Q565" s="41">
        <f>Q566</f>
        <v>0</v>
      </c>
      <c r="R565" s="41">
        <f t="shared" si="68"/>
        <v>1913737.7</v>
      </c>
    </row>
    <row r="566" spans="1:18" ht="13.5" customHeight="1">
      <c r="A566" s="13"/>
      <c r="B566" s="13"/>
      <c r="C566" s="14"/>
      <c r="D566" s="220"/>
      <c r="E566" s="16"/>
      <c r="F566" s="20" t="s">
        <v>350</v>
      </c>
      <c r="G566" s="13">
        <v>511</v>
      </c>
      <c r="H566" s="173" t="s">
        <v>1204</v>
      </c>
      <c r="I566" s="41">
        <v>0</v>
      </c>
      <c r="J566" s="41">
        <v>0</v>
      </c>
      <c r="K566" s="296">
        <v>2103200</v>
      </c>
      <c r="L566" s="206" t="e">
        <f>(K566/I566)*100</f>
        <v>#DIV/0!</v>
      </c>
      <c r="M566" s="206" t="e">
        <f>(K566/J566)*100</f>
        <v>#DIV/0!</v>
      </c>
      <c r="N566" s="206" t="e">
        <f t="shared" si="70"/>
        <v>#DIV/0!</v>
      </c>
      <c r="O566" s="296">
        <v>1913737.7</v>
      </c>
      <c r="P566" s="206">
        <f t="shared" si="67"/>
        <v>90.99171262837581</v>
      </c>
      <c r="Q566" s="206">
        <v>0</v>
      </c>
      <c r="R566" s="41">
        <f t="shared" si="68"/>
        <v>1913737.7</v>
      </c>
    </row>
    <row r="567" spans="1:18" ht="13.5" customHeight="1">
      <c r="A567" s="13"/>
      <c r="B567" s="13"/>
      <c r="C567" s="14"/>
      <c r="D567" s="160" t="s">
        <v>873</v>
      </c>
      <c r="E567" s="16"/>
      <c r="F567" s="276"/>
      <c r="G567" s="13"/>
      <c r="H567" s="285" t="s">
        <v>1080</v>
      </c>
      <c r="I567" s="41">
        <f aca="true" t="shared" si="72" ref="I567:K569">I568</f>
        <v>11000000</v>
      </c>
      <c r="J567" s="41">
        <f t="shared" si="72"/>
        <v>11000000</v>
      </c>
      <c r="K567" s="41">
        <f>K568+K571</f>
        <v>12540000</v>
      </c>
      <c r="L567" s="206"/>
      <c r="M567" s="206"/>
      <c r="N567" s="206">
        <f t="shared" si="70"/>
        <v>113.99999999999999</v>
      </c>
      <c r="O567" s="41">
        <f>O568+O571</f>
        <v>5232259.77</v>
      </c>
      <c r="P567" s="206">
        <f t="shared" si="67"/>
        <v>41.72455956937799</v>
      </c>
      <c r="Q567" s="41">
        <f aca="true" t="shared" si="73" ref="O567:Q569">Q568</f>
        <v>0</v>
      </c>
      <c r="R567" s="41">
        <f t="shared" si="68"/>
        <v>5232259.77</v>
      </c>
    </row>
    <row r="568" spans="1:18" ht="29.25" customHeight="1">
      <c r="A568" s="13"/>
      <c r="B568" s="13"/>
      <c r="C568" s="14"/>
      <c r="D568" s="160" t="s">
        <v>1268</v>
      </c>
      <c r="E568" s="16"/>
      <c r="F568" s="276"/>
      <c r="G568" s="13"/>
      <c r="H568" s="15" t="s">
        <v>1269</v>
      </c>
      <c r="I568" s="41">
        <f t="shared" si="72"/>
        <v>11000000</v>
      </c>
      <c r="J568" s="41">
        <f t="shared" si="72"/>
        <v>11000000</v>
      </c>
      <c r="K568" s="41">
        <f t="shared" si="72"/>
        <v>10540000</v>
      </c>
      <c r="L568" s="206"/>
      <c r="M568" s="206"/>
      <c r="N568" s="206">
        <f t="shared" si="70"/>
        <v>95.81818181818181</v>
      </c>
      <c r="O568" s="41">
        <f t="shared" si="73"/>
        <v>5232259.77</v>
      </c>
      <c r="P568" s="206">
        <f t="shared" si="67"/>
        <v>49.64193330170777</v>
      </c>
      <c r="Q568" s="41">
        <f t="shared" si="73"/>
        <v>0</v>
      </c>
      <c r="R568" s="41">
        <f t="shared" si="68"/>
        <v>5232259.77</v>
      </c>
    </row>
    <row r="569" spans="1:18" ht="13.5" customHeight="1">
      <c r="A569" s="13"/>
      <c r="B569" s="13"/>
      <c r="C569" s="14">
        <v>640</v>
      </c>
      <c r="D569" s="220"/>
      <c r="E569" s="16"/>
      <c r="F569" s="276"/>
      <c r="G569" s="13"/>
      <c r="H569" s="299" t="s">
        <v>919</v>
      </c>
      <c r="I569" s="41">
        <f t="shared" si="72"/>
        <v>11000000</v>
      </c>
      <c r="J569" s="41">
        <f t="shared" si="72"/>
        <v>11000000</v>
      </c>
      <c r="K569" s="41">
        <f t="shared" si="72"/>
        <v>10540000</v>
      </c>
      <c r="L569" s="206"/>
      <c r="M569" s="206"/>
      <c r="N569" s="206">
        <f t="shared" si="70"/>
        <v>95.81818181818181</v>
      </c>
      <c r="O569" s="41">
        <f t="shared" si="73"/>
        <v>5232259.77</v>
      </c>
      <c r="P569" s="206">
        <f t="shared" si="67"/>
        <v>49.64193330170777</v>
      </c>
      <c r="Q569" s="41">
        <f t="shared" si="73"/>
        <v>0</v>
      </c>
      <c r="R569" s="41">
        <f t="shared" si="68"/>
        <v>5232259.77</v>
      </c>
    </row>
    <row r="570" spans="1:18" ht="13.5" customHeight="1">
      <c r="A570" s="13"/>
      <c r="B570" s="13"/>
      <c r="C570" s="14"/>
      <c r="D570" s="220"/>
      <c r="E570" s="16"/>
      <c r="F570" s="20" t="s">
        <v>341</v>
      </c>
      <c r="G570" s="13">
        <v>511</v>
      </c>
      <c r="H570" s="166" t="s">
        <v>78</v>
      </c>
      <c r="I570" s="41">
        <v>11000000</v>
      </c>
      <c r="J570" s="41">
        <v>11000000</v>
      </c>
      <c r="K570" s="41">
        <v>10540000</v>
      </c>
      <c r="L570" s="206"/>
      <c r="M570" s="206"/>
      <c r="N570" s="206">
        <f t="shared" si="70"/>
        <v>95.81818181818181</v>
      </c>
      <c r="O570" s="41">
        <v>5232259.77</v>
      </c>
      <c r="P570" s="206">
        <f t="shared" si="67"/>
        <v>49.64193330170777</v>
      </c>
      <c r="Q570" s="206">
        <v>0</v>
      </c>
      <c r="R570" s="41">
        <f t="shared" si="68"/>
        <v>5232259.77</v>
      </c>
    </row>
    <row r="571" spans="1:18" ht="24.75" customHeight="1">
      <c r="A571" s="13"/>
      <c r="B571" s="13"/>
      <c r="C571" s="14"/>
      <c r="D571" s="160" t="s">
        <v>1244</v>
      </c>
      <c r="E571" s="16"/>
      <c r="F571" s="20"/>
      <c r="G571" s="13"/>
      <c r="H571" s="15" t="s">
        <v>1245</v>
      </c>
      <c r="I571" s="41"/>
      <c r="J571" s="41"/>
      <c r="K571" s="41">
        <f>K572</f>
        <v>2000000</v>
      </c>
      <c r="L571" s="206"/>
      <c r="M571" s="206"/>
      <c r="N571" s="206"/>
      <c r="O571" s="41">
        <f>O572</f>
        <v>0</v>
      </c>
      <c r="P571" s="206">
        <v>0</v>
      </c>
      <c r="Q571" s="206"/>
      <c r="R571" s="41">
        <f t="shared" si="68"/>
        <v>0</v>
      </c>
    </row>
    <row r="572" spans="1:18" ht="13.5" customHeight="1">
      <c r="A572" s="13"/>
      <c r="B572" s="13"/>
      <c r="C572" s="14">
        <v>620</v>
      </c>
      <c r="D572" s="220"/>
      <c r="E572" s="16"/>
      <c r="F572" s="20" t="s">
        <v>1270</v>
      </c>
      <c r="G572" s="13">
        <v>472</v>
      </c>
      <c r="H572" s="173" t="s">
        <v>1271</v>
      </c>
      <c r="I572" s="41"/>
      <c r="J572" s="41"/>
      <c r="K572" s="41">
        <v>2000000</v>
      </c>
      <c r="L572" s="206"/>
      <c r="M572" s="206"/>
      <c r="N572" s="206"/>
      <c r="O572" s="41">
        <v>0</v>
      </c>
      <c r="P572" s="206">
        <v>0</v>
      </c>
      <c r="Q572" s="206">
        <v>0</v>
      </c>
      <c r="R572" s="41">
        <f t="shared" si="68"/>
        <v>0</v>
      </c>
    </row>
    <row r="573" spans="1:18" ht="12.75">
      <c r="A573" s="13"/>
      <c r="B573" s="13"/>
      <c r="C573" s="14"/>
      <c r="D573" s="220"/>
      <c r="E573" s="16"/>
      <c r="F573" s="276"/>
      <c r="G573" s="13"/>
      <c r="H573" s="15" t="s">
        <v>1062</v>
      </c>
      <c r="I573" s="41"/>
      <c r="J573" s="41"/>
      <c r="K573" s="41"/>
      <c r="L573" s="206"/>
      <c r="M573" s="206"/>
      <c r="N573" s="206" t="e">
        <f t="shared" si="70"/>
        <v>#DIV/0!</v>
      </c>
      <c r="O573" s="41"/>
      <c r="P573" s="206"/>
      <c r="Q573" s="41"/>
      <c r="R573" s="41">
        <f t="shared" si="68"/>
        <v>0</v>
      </c>
    </row>
    <row r="574" spans="1:18" ht="14.25" customHeight="1">
      <c r="A574" s="13"/>
      <c r="B574" s="13"/>
      <c r="C574" s="14"/>
      <c r="D574" s="220"/>
      <c r="E574" s="16"/>
      <c r="F574" s="276"/>
      <c r="G574" s="16" t="s">
        <v>52</v>
      </c>
      <c r="H574" s="166" t="s">
        <v>45</v>
      </c>
      <c r="I574" s="41">
        <f>I124</f>
        <v>0</v>
      </c>
      <c r="J574" s="41">
        <f>J124</f>
        <v>0</v>
      </c>
      <c r="K574" s="41">
        <f>K124</f>
        <v>0</v>
      </c>
      <c r="L574" s="206" t="e">
        <f>(K574/I574)*100</f>
        <v>#DIV/0!</v>
      </c>
      <c r="M574" s="206" t="e">
        <f aca="true" t="shared" si="74" ref="M574:M613">(K574/J574)*100</f>
        <v>#DIV/0!</v>
      </c>
      <c r="N574" s="206" t="e">
        <f t="shared" si="70"/>
        <v>#DIV/0!</v>
      </c>
      <c r="O574" s="41">
        <f>O124</f>
        <v>0</v>
      </c>
      <c r="P574" s="206">
        <v>0</v>
      </c>
      <c r="Q574" s="41">
        <v>0</v>
      </c>
      <c r="R574" s="41">
        <f t="shared" si="68"/>
        <v>0</v>
      </c>
    </row>
    <row r="575" spans="1:18" ht="12.75">
      <c r="A575" s="13"/>
      <c r="B575" s="13"/>
      <c r="C575" s="14"/>
      <c r="D575" s="220"/>
      <c r="E575" s="16"/>
      <c r="F575" s="276"/>
      <c r="G575" s="16" t="s">
        <v>199</v>
      </c>
      <c r="H575" s="166" t="s">
        <v>200</v>
      </c>
      <c r="I575" s="41">
        <v>0</v>
      </c>
      <c r="J575" s="41">
        <v>0</v>
      </c>
      <c r="K575" s="41">
        <v>0</v>
      </c>
      <c r="L575" s="206">
        <v>0</v>
      </c>
      <c r="M575" s="206" t="e">
        <f t="shared" si="74"/>
        <v>#DIV/0!</v>
      </c>
      <c r="N575" s="206" t="e">
        <f t="shared" si="70"/>
        <v>#DIV/0!</v>
      </c>
      <c r="O575" s="41">
        <v>0</v>
      </c>
      <c r="P575" s="206">
        <v>0</v>
      </c>
      <c r="Q575" s="41">
        <f>Q124</f>
        <v>0</v>
      </c>
      <c r="R575" s="41">
        <f t="shared" si="68"/>
        <v>0</v>
      </c>
    </row>
    <row r="576" spans="1:18" ht="12.75">
      <c r="A576" s="13"/>
      <c r="B576" s="13"/>
      <c r="C576" s="14"/>
      <c r="D576" s="220"/>
      <c r="E576" s="16"/>
      <c r="F576" s="276"/>
      <c r="G576" s="13"/>
      <c r="H576" s="15" t="s">
        <v>1061</v>
      </c>
      <c r="I576" s="206">
        <f>I574</f>
        <v>0</v>
      </c>
      <c r="J576" s="206">
        <f>J574</f>
        <v>0</v>
      </c>
      <c r="K576" s="206">
        <f>K574</f>
        <v>0</v>
      </c>
      <c r="L576" s="206" t="e">
        <f>(K576/I576)*100</f>
        <v>#DIV/0!</v>
      </c>
      <c r="M576" s="206" t="e">
        <f t="shared" si="74"/>
        <v>#DIV/0!</v>
      </c>
      <c r="N576" s="206" t="e">
        <f t="shared" si="70"/>
        <v>#DIV/0!</v>
      </c>
      <c r="O576" s="206">
        <f>O574</f>
        <v>0</v>
      </c>
      <c r="P576" s="206">
        <v>0</v>
      </c>
      <c r="Q576" s="206">
        <f>Q574</f>
        <v>0</v>
      </c>
      <c r="R576" s="41">
        <f t="shared" si="68"/>
        <v>0</v>
      </c>
    </row>
    <row r="577" spans="1:18" ht="25.5" hidden="1">
      <c r="A577" s="13"/>
      <c r="B577" s="13"/>
      <c r="C577" s="14"/>
      <c r="D577" s="220"/>
      <c r="E577" s="16"/>
      <c r="F577" s="276"/>
      <c r="G577" s="13"/>
      <c r="H577" s="212" t="s">
        <v>861</v>
      </c>
      <c r="I577" s="206">
        <f>I578</f>
        <v>135918013</v>
      </c>
      <c r="J577" s="206">
        <f>J578</f>
        <v>138462970</v>
      </c>
      <c r="K577" s="206">
        <f>K578</f>
        <v>155464899</v>
      </c>
      <c r="L577" s="206">
        <f>(K577/I577)*100</f>
        <v>114.38138004563089</v>
      </c>
      <c r="M577" s="206">
        <f t="shared" si="74"/>
        <v>112.27904399277293</v>
      </c>
      <c r="N577" s="206">
        <f t="shared" si="70"/>
        <v>114.38138004563089</v>
      </c>
      <c r="O577" s="206">
        <f>O578</f>
        <v>64155509.10999999</v>
      </c>
      <c r="P577" s="206">
        <f t="shared" si="67"/>
        <v>41.26687729684885</v>
      </c>
      <c r="Q577" s="206">
        <f>Q579</f>
        <v>410448.24</v>
      </c>
      <c r="R577" s="41">
        <f t="shared" si="68"/>
        <v>64565957.349999994</v>
      </c>
    </row>
    <row r="578" spans="1:18" ht="12.75" hidden="1">
      <c r="A578" s="13"/>
      <c r="B578" s="13"/>
      <c r="C578" s="14"/>
      <c r="D578" s="220"/>
      <c r="E578" s="16" t="s">
        <v>7</v>
      </c>
      <c r="F578" s="276"/>
      <c r="G578" s="16" t="s">
        <v>52</v>
      </c>
      <c r="H578" s="173" t="s">
        <v>45</v>
      </c>
      <c r="I578" s="206">
        <f>I213+I126+I231+I237+I243+I247+I250+I220+I223+I251</f>
        <v>135918013</v>
      </c>
      <c r="J578" s="206">
        <f>J213+J126+J231+J237+J243+J247+J250+J220+J223+J251</f>
        <v>138462970</v>
      </c>
      <c r="K578" s="206">
        <f>K213+K126+K231+K237+K243+K247+K250+K220+K223+K251</f>
        <v>155464899</v>
      </c>
      <c r="L578" s="206">
        <f>(K578/I578)*100</f>
        <v>114.38138004563089</v>
      </c>
      <c r="M578" s="206">
        <f t="shared" si="74"/>
        <v>112.27904399277293</v>
      </c>
      <c r="N578" s="206">
        <f t="shared" si="70"/>
        <v>114.38138004563089</v>
      </c>
      <c r="O578" s="206">
        <f>O213+O126+O231+O237+O243+O247+O250+O220+O223+O251</f>
        <v>64155509.10999999</v>
      </c>
      <c r="P578" s="206">
        <f t="shared" si="67"/>
        <v>41.26687729684885</v>
      </c>
      <c r="Q578" s="206">
        <f>Q213+Q126+Q231+Q237+Q243+Q247+Q250+Q220+Q223+Q251</f>
        <v>410448.24</v>
      </c>
      <c r="R578" s="41">
        <f t="shared" si="68"/>
        <v>64565957.349999994</v>
      </c>
    </row>
    <row r="579" spans="1:18" ht="12.75" hidden="1">
      <c r="A579" s="13"/>
      <c r="B579" s="13"/>
      <c r="C579" s="14"/>
      <c r="D579" s="220"/>
      <c r="E579" s="16" t="s">
        <v>8</v>
      </c>
      <c r="F579" s="276"/>
      <c r="G579" s="16" t="s">
        <v>199</v>
      </c>
      <c r="H579" s="166" t="s">
        <v>200</v>
      </c>
      <c r="I579" s="206"/>
      <c r="J579" s="206"/>
      <c r="K579" s="206"/>
      <c r="L579" s="206"/>
      <c r="M579" s="206" t="e">
        <f t="shared" si="74"/>
        <v>#DIV/0!</v>
      </c>
      <c r="N579" s="206" t="e">
        <f t="shared" si="70"/>
        <v>#DIV/0!</v>
      </c>
      <c r="O579" s="206"/>
      <c r="P579" s="206" t="e">
        <f t="shared" si="67"/>
        <v>#DIV/0!</v>
      </c>
      <c r="Q579" s="206">
        <f>Q213+Q126+Q231+Q237</f>
        <v>410448.24</v>
      </c>
      <c r="R579" s="41">
        <f t="shared" si="68"/>
        <v>410448.24</v>
      </c>
    </row>
    <row r="580" spans="1:18" ht="25.5" hidden="1">
      <c r="A580" s="13"/>
      <c r="B580" s="13"/>
      <c r="C580" s="14"/>
      <c r="D580" s="220"/>
      <c r="E580" s="16"/>
      <c r="F580" s="276"/>
      <c r="G580" s="13"/>
      <c r="H580" s="212" t="s">
        <v>617</v>
      </c>
      <c r="I580" s="206">
        <f>I581</f>
        <v>0</v>
      </c>
      <c r="J580" s="206">
        <f>J581</f>
        <v>0</v>
      </c>
      <c r="K580" s="206">
        <f>K581</f>
        <v>0</v>
      </c>
      <c r="L580" s="206" t="e">
        <f aca="true" t="shared" si="75" ref="L580:L585">(K580/I580)*100</f>
        <v>#DIV/0!</v>
      </c>
      <c r="M580" s="206" t="e">
        <f t="shared" si="74"/>
        <v>#DIV/0!</v>
      </c>
      <c r="N580" s="206" t="e">
        <f t="shared" si="70"/>
        <v>#DIV/0!</v>
      </c>
      <c r="O580" s="206">
        <f>O581</f>
        <v>0</v>
      </c>
      <c r="P580" s="206" t="e">
        <f t="shared" si="67"/>
        <v>#DIV/0!</v>
      </c>
      <c r="Q580" s="206">
        <f>Q581</f>
        <v>0</v>
      </c>
      <c r="R580" s="41">
        <f t="shared" si="68"/>
        <v>0</v>
      </c>
    </row>
    <row r="581" spans="1:18" ht="12.75" hidden="1">
      <c r="A581" s="13"/>
      <c r="B581" s="13"/>
      <c r="C581" s="14"/>
      <c r="D581" s="220"/>
      <c r="E581" s="16" t="s">
        <v>9</v>
      </c>
      <c r="F581" s="276"/>
      <c r="G581" s="16" t="s">
        <v>52</v>
      </c>
      <c r="H581" s="173" t="s">
        <v>45</v>
      </c>
      <c r="I581" s="206">
        <f>I215+I235+I211</f>
        <v>0</v>
      </c>
      <c r="J581" s="206">
        <f>J215+J235+J211</f>
        <v>0</v>
      </c>
      <c r="K581" s="206">
        <f>K215+K235+K211</f>
        <v>0</v>
      </c>
      <c r="L581" s="206" t="e">
        <f t="shared" si="75"/>
        <v>#DIV/0!</v>
      </c>
      <c r="M581" s="206" t="e">
        <f t="shared" si="74"/>
        <v>#DIV/0!</v>
      </c>
      <c r="N581" s="206" t="e">
        <f t="shared" si="70"/>
        <v>#DIV/0!</v>
      </c>
      <c r="O581" s="206">
        <f>O215+O235+O211</f>
        <v>0</v>
      </c>
      <c r="P581" s="206" t="e">
        <f t="shared" si="67"/>
        <v>#DIV/0!</v>
      </c>
      <c r="Q581" s="206">
        <f>Q215+Q235+Q211</f>
        <v>0</v>
      </c>
      <c r="R581" s="41">
        <f t="shared" si="68"/>
        <v>0</v>
      </c>
    </row>
    <row r="582" spans="1:18" ht="25.5" hidden="1">
      <c r="A582" s="13"/>
      <c r="B582" s="13"/>
      <c r="C582" s="14"/>
      <c r="D582" s="220"/>
      <c r="E582" s="16"/>
      <c r="F582" s="276"/>
      <c r="G582" s="13"/>
      <c r="H582" s="212" t="s">
        <v>30</v>
      </c>
      <c r="I582" s="206">
        <f>I583</f>
        <v>0</v>
      </c>
      <c r="J582" s="206">
        <f>J583</f>
        <v>0</v>
      </c>
      <c r="K582" s="206">
        <f>K583</f>
        <v>0</v>
      </c>
      <c r="L582" s="206" t="e">
        <f t="shared" si="75"/>
        <v>#DIV/0!</v>
      </c>
      <c r="M582" s="206" t="e">
        <f t="shared" si="74"/>
        <v>#DIV/0!</v>
      </c>
      <c r="N582" s="206" t="e">
        <f t="shared" si="70"/>
        <v>#DIV/0!</v>
      </c>
      <c r="O582" s="206">
        <f>O583</f>
        <v>0</v>
      </c>
      <c r="P582" s="206" t="e">
        <f t="shared" si="67"/>
        <v>#DIV/0!</v>
      </c>
      <c r="Q582" s="206">
        <f>Q583</f>
        <v>0</v>
      </c>
      <c r="R582" s="41">
        <f t="shared" si="68"/>
        <v>0</v>
      </c>
    </row>
    <row r="583" spans="1:18" ht="12.75" hidden="1">
      <c r="A583" s="13"/>
      <c r="B583" s="13"/>
      <c r="C583" s="14"/>
      <c r="D583" s="220"/>
      <c r="E583" s="16" t="s">
        <v>13</v>
      </c>
      <c r="F583" s="276"/>
      <c r="G583" s="16" t="s">
        <v>52</v>
      </c>
      <c r="H583" s="173" t="s">
        <v>45</v>
      </c>
      <c r="I583" s="206">
        <f>I218</f>
        <v>0</v>
      </c>
      <c r="J583" s="206">
        <f>J218</f>
        <v>0</v>
      </c>
      <c r="K583" s="206">
        <f>K218</f>
        <v>0</v>
      </c>
      <c r="L583" s="206" t="e">
        <f t="shared" si="75"/>
        <v>#DIV/0!</v>
      </c>
      <c r="M583" s="206" t="e">
        <f t="shared" si="74"/>
        <v>#DIV/0!</v>
      </c>
      <c r="N583" s="206" t="e">
        <f t="shared" si="70"/>
        <v>#DIV/0!</v>
      </c>
      <c r="O583" s="206">
        <f>O218</f>
        <v>0</v>
      </c>
      <c r="P583" s="206" t="e">
        <f t="shared" si="67"/>
        <v>#DIV/0!</v>
      </c>
      <c r="Q583" s="206">
        <f>Q218</f>
        <v>0</v>
      </c>
      <c r="R583" s="41">
        <f t="shared" si="68"/>
        <v>0</v>
      </c>
    </row>
    <row r="584" spans="1:18" ht="25.5" hidden="1">
      <c r="A584" s="13"/>
      <c r="B584" s="13"/>
      <c r="C584" s="14"/>
      <c r="D584" s="220"/>
      <c r="E584" s="16"/>
      <c r="F584" s="276"/>
      <c r="G584" s="13"/>
      <c r="H584" s="212" t="s">
        <v>702</v>
      </c>
      <c r="I584" s="206">
        <f>I585</f>
        <v>7230728</v>
      </c>
      <c r="J584" s="206">
        <f>J585</f>
        <v>8034142</v>
      </c>
      <c r="K584" s="206">
        <f>K585</f>
        <v>0</v>
      </c>
      <c r="L584" s="206">
        <f t="shared" si="75"/>
        <v>0</v>
      </c>
      <c r="M584" s="206">
        <f t="shared" si="74"/>
        <v>0</v>
      </c>
      <c r="N584" s="206">
        <f t="shared" si="70"/>
        <v>0</v>
      </c>
      <c r="O584" s="206">
        <f>O585</f>
        <v>0</v>
      </c>
      <c r="P584" s="206" t="e">
        <f t="shared" si="67"/>
        <v>#DIV/0!</v>
      </c>
      <c r="Q584" s="206">
        <f>Q585</f>
        <v>0</v>
      </c>
      <c r="R584" s="41">
        <f t="shared" si="68"/>
        <v>0</v>
      </c>
    </row>
    <row r="585" spans="1:18" ht="12.75" hidden="1">
      <c r="A585" s="13"/>
      <c r="B585" s="13"/>
      <c r="C585" s="14"/>
      <c r="D585" s="220"/>
      <c r="E585" s="16" t="s">
        <v>10</v>
      </c>
      <c r="F585" s="276"/>
      <c r="G585" s="16" t="s">
        <v>52</v>
      </c>
      <c r="H585" s="173" t="s">
        <v>45</v>
      </c>
      <c r="I585" s="206">
        <f>I297+I303+I311</f>
        <v>7230728</v>
      </c>
      <c r="J585" s="206">
        <f>J297+J303+J311</f>
        <v>8034142</v>
      </c>
      <c r="K585" s="206">
        <f>K297+K303+K311</f>
        <v>0</v>
      </c>
      <c r="L585" s="206">
        <f t="shared" si="75"/>
        <v>0</v>
      </c>
      <c r="M585" s="206">
        <f t="shared" si="74"/>
        <v>0</v>
      </c>
      <c r="N585" s="206">
        <f t="shared" si="70"/>
        <v>0</v>
      </c>
      <c r="O585" s="206">
        <f>O297+O303+O311</f>
        <v>0</v>
      </c>
      <c r="P585" s="206" t="e">
        <f t="shared" si="67"/>
        <v>#DIV/0!</v>
      </c>
      <c r="Q585" s="206">
        <f>Q297+Q303</f>
        <v>0</v>
      </c>
      <c r="R585" s="41">
        <f t="shared" si="68"/>
        <v>0</v>
      </c>
    </row>
    <row r="586" spans="1:18" ht="25.5" hidden="1">
      <c r="A586" s="13"/>
      <c r="B586" s="14" t="s">
        <v>781</v>
      </c>
      <c r="C586" s="14"/>
      <c r="D586" s="220"/>
      <c r="E586" s="16"/>
      <c r="F586" s="276"/>
      <c r="G586" s="13"/>
      <c r="H586" s="202" t="s">
        <v>807</v>
      </c>
      <c r="I586" s="206">
        <f>I587</f>
        <v>0</v>
      </c>
      <c r="J586" s="206">
        <f>J587</f>
        <v>0</v>
      </c>
      <c r="K586" s="206">
        <f>K587</f>
        <v>0</v>
      </c>
      <c r="L586" s="206">
        <v>0</v>
      </c>
      <c r="M586" s="206" t="e">
        <f t="shared" si="74"/>
        <v>#DIV/0!</v>
      </c>
      <c r="N586" s="206" t="e">
        <f t="shared" si="70"/>
        <v>#DIV/0!</v>
      </c>
      <c r="O586" s="206">
        <f>O587</f>
        <v>0</v>
      </c>
      <c r="P586" s="206" t="e">
        <f t="shared" si="67"/>
        <v>#DIV/0!</v>
      </c>
      <c r="Q586" s="206">
        <f>Q587</f>
        <v>0</v>
      </c>
      <c r="R586" s="41">
        <f t="shared" si="68"/>
        <v>0</v>
      </c>
    </row>
    <row r="587" spans="1:18" ht="12.75" customHeight="1" hidden="1">
      <c r="A587" s="13"/>
      <c r="B587" s="14"/>
      <c r="C587" s="14">
        <v>620</v>
      </c>
      <c r="D587" s="220"/>
      <c r="E587" s="16"/>
      <c r="F587" s="276"/>
      <c r="G587" s="13"/>
      <c r="H587" s="15" t="s">
        <v>116</v>
      </c>
      <c r="I587" s="206">
        <f>I619+I588+I623+I631+I640+I643+I648+I652</f>
        <v>0</v>
      </c>
      <c r="J587" s="206">
        <f>J619+J588+J623+J631+J640+J643+J648+J652</f>
        <v>0</v>
      </c>
      <c r="K587" s="206">
        <f>K619+K588+K623+K631+K640+K643+K648+K652</f>
        <v>0</v>
      </c>
      <c r="L587" s="206">
        <v>0</v>
      </c>
      <c r="M587" s="206" t="e">
        <f t="shared" si="74"/>
        <v>#DIV/0!</v>
      </c>
      <c r="N587" s="206" t="e">
        <f t="shared" si="70"/>
        <v>#DIV/0!</v>
      </c>
      <c r="O587" s="206">
        <f>O619+O588+O623+O631+O640+O643+O648+O652</f>
        <v>0</v>
      </c>
      <c r="P587" s="206" t="e">
        <f t="shared" si="67"/>
        <v>#DIV/0!</v>
      </c>
      <c r="Q587" s="206">
        <f>Q619+Q588+Q623+Q631+Q640+Q643+Q648</f>
        <v>0</v>
      </c>
      <c r="R587" s="41">
        <f t="shared" si="68"/>
        <v>0</v>
      </c>
    </row>
    <row r="588" spans="1:18" ht="12.75" hidden="1">
      <c r="A588" s="13"/>
      <c r="B588" s="14"/>
      <c r="C588" s="14"/>
      <c r="D588" s="160" t="s">
        <v>636</v>
      </c>
      <c r="E588" s="160"/>
      <c r="F588" s="318"/>
      <c r="G588" s="14"/>
      <c r="H588" s="15" t="s">
        <v>637</v>
      </c>
      <c r="I588" s="206">
        <f>I670</f>
        <v>0</v>
      </c>
      <c r="J588" s="206">
        <f>J670</f>
        <v>0</v>
      </c>
      <c r="K588" s="206">
        <f>K670</f>
        <v>0</v>
      </c>
      <c r="L588" s="206">
        <v>0</v>
      </c>
      <c r="M588" s="206" t="e">
        <f t="shared" si="74"/>
        <v>#DIV/0!</v>
      </c>
      <c r="N588" s="206" t="e">
        <f t="shared" si="70"/>
        <v>#DIV/0!</v>
      </c>
      <c r="O588" s="206">
        <f>O670</f>
        <v>0</v>
      </c>
      <c r="P588" s="206" t="e">
        <f t="shared" si="67"/>
        <v>#DIV/0!</v>
      </c>
      <c r="Q588" s="206">
        <f>Q670</f>
        <v>0</v>
      </c>
      <c r="R588" s="41">
        <f t="shared" si="68"/>
        <v>0</v>
      </c>
    </row>
    <row r="589" spans="1:18" ht="25.5" hidden="1">
      <c r="A589" s="13"/>
      <c r="B589" s="13"/>
      <c r="C589" s="14"/>
      <c r="D589" s="160" t="s">
        <v>638</v>
      </c>
      <c r="E589" s="160"/>
      <c r="F589" s="318"/>
      <c r="G589" s="14"/>
      <c r="H589" s="15" t="s">
        <v>639</v>
      </c>
      <c r="I589" s="34">
        <f>I590</f>
        <v>0</v>
      </c>
      <c r="J589" s="34">
        <f>J590</f>
        <v>0</v>
      </c>
      <c r="K589" s="34">
        <f>K590</f>
        <v>0</v>
      </c>
      <c r="L589" s="206">
        <v>0</v>
      </c>
      <c r="M589" s="206" t="e">
        <f t="shared" si="74"/>
        <v>#DIV/0!</v>
      </c>
      <c r="N589" s="206" t="e">
        <f t="shared" si="70"/>
        <v>#DIV/0!</v>
      </c>
      <c r="O589" s="34">
        <f>O590</f>
        <v>0</v>
      </c>
      <c r="P589" s="206" t="e">
        <f t="shared" si="67"/>
        <v>#DIV/0!</v>
      </c>
      <c r="Q589" s="34">
        <f>Q590</f>
        <v>0</v>
      </c>
      <c r="R589" s="41">
        <f t="shared" si="68"/>
        <v>0</v>
      </c>
    </row>
    <row r="590" spans="1:18" ht="12.75" hidden="1">
      <c r="A590" s="13"/>
      <c r="B590" s="13"/>
      <c r="C590" s="14"/>
      <c r="D590" s="220"/>
      <c r="E590" s="16"/>
      <c r="F590" s="276" t="s">
        <v>782</v>
      </c>
      <c r="G590" s="13">
        <v>511</v>
      </c>
      <c r="H590" s="166" t="s">
        <v>78</v>
      </c>
      <c r="I590" s="41"/>
      <c r="J590" s="41"/>
      <c r="K590" s="41"/>
      <c r="L590" s="206">
        <v>0</v>
      </c>
      <c r="M590" s="206" t="e">
        <f t="shared" si="74"/>
        <v>#DIV/0!</v>
      </c>
      <c r="N590" s="206" t="e">
        <f t="shared" si="70"/>
        <v>#DIV/0!</v>
      </c>
      <c r="O590" s="41"/>
      <c r="P590" s="206" t="e">
        <f t="shared" si="67"/>
        <v>#DIV/0!</v>
      </c>
      <c r="Q590" s="41">
        <v>0</v>
      </c>
      <c r="R590" s="41">
        <f t="shared" si="68"/>
        <v>0</v>
      </c>
    </row>
    <row r="591" spans="1:18" ht="25.5" hidden="1">
      <c r="A591" s="13"/>
      <c r="B591" s="14"/>
      <c r="C591" s="14"/>
      <c r="D591" s="160" t="s">
        <v>640</v>
      </c>
      <c r="E591" s="160"/>
      <c r="F591" s="318"/>
      <c r="G591" s="14"/>
      <c r="H591" s="15" t="s">
        <v>641</v>
      </c>
      <c r="I591" s="206">
        <f>SUM(I592:I614)</f>
        <v>0</v>
      </c>
      <c r="J591" s="206">
        <f>SUM(J592:J614)</f>
        <v>0</v>
      </c>
      <c r="K591" s="206">
        <f>SUM(K592:K614)</f>
        <v>0</v>
      </c>
      <c r="L591" s="206">
        <v>0</v>
      </c>
      <c r="M591" s="206" t="e">
        <f t="shared" si="74"/>
        <v>#DIV/0!</v>
      </c>
      <c r="N591" s="206" t="e">
        <f t="shared" si="70"/>
        <v>#DIV/0!</v>
      </c>
      <c r="O591" s="206">
        <f>SUM(O592:O614)</f>
        <v>0</v>
      </c>
      <c r="P591" s="206" t="e">
        <f t="shared" si="67"/>
        <v>#DIV/0!</v>
      </c>
      <c r="Q591" s="206">
        <f>SUM(Q592:Q609)</f>
        <v>0</v>
      </c>
      <c r="R591" s="41">
        <f t="shared" si="68"/>
        <v>0</v>
      </c>
    </row>
    <row r="592" spans="1:18" ht="12.75" hidden="1">
      <c r="A592" s="13"/>
      <c r="B592" s="14"/>
      <c r="C592" s="14"/>
      <c r="D592" s="160"/>
      <c r="E592" s="160"/>
      <c r="F592" s="276" t="s">
        <v>783</v>
      </c>
      <c r="G592" s="13">
        <v>411</v>
      </c>
      <c r="H592" s="166" t="s">
        <v>117</v>
      </c>
      <c r="I592" s="42"/>
      <c r="J592" s="42"/>
      <c r="K592" s="42"/>
      <c r="L592" s="206">
        <v>0</v>
      </c>
      <c r="M592" s="206" t="e">
        <f t="shared" si="74"/>
        <v>#DIV/0!</v>
      </c>
      <c r="N592" s="206" t="e">
        <f t="shared" si="70"/>
        <v>#DIV/0!</v>
      </c>
      <c r="O592" s="42"/>
      <c r="P592" s="206" t="e">
        <f t="shared" si="67"/>
        <v>#DIV/0!</v>
      </c>
      <c r="Q592" s="42">
        <v>0</v>
      </c>
      <c r="R592" s="41">
        <f t="shared" si="68"/>
        <v>0</v>
      </c>
    </row>
    <row r="593" spans="1:18" ht="12.75" hidden="1">
      <c r="A593" s="13"/>
      <c r="B593" s="14"/>
      <c r="C593" s="14"/>
      <c r="D593" s="160"/>
      <c r="E593" s="160"/>
      <c r="F593" s="276" t="s">
        <v>784</v>
      </c>
      <c r="G593" s="13">
        <v>412</v>
      </c>
      <c r="H593" s="166" t="s">
        <v>38</v>
      </c>
      <c r="I593" s="41"/>
      <c r="J593" s="41"/>
      <c r="K593" s="41"/>
      <c r="L593" s="206">
        <v>0</v>
      </c>
      <c r="M593" s="206" t="e">
        <f t="shared" si="74"/>
        <v>#DIV/0!</v>
      </c>
      <c r="N593" s="206" t="e">
        <f t="shared" si="70"/>
        <v>#DIV/0!</v>
      </c>
      <c r="O593" s="41"/>
      <c r="P593" s="206" t="e">
        <f aca="true" t="shared" si="76" ref="P593:P656">O593/K593*100</f>
        <v>#DIV/0!</v>
      </c>
      <c r="Q593" s="41">
        <v>0</v>
      </c>
      <c r="R593" s="41">
        <f t="shared" si="68"/>
        <v>0</v>
      </c>
    </row>
    <row r="594" spans="1:18" ht="12.75" hidden="1">
      <c r="A594" s="13"/>
      <c r="B594" s="14"/>
      <c r="C594" s="14"/>
      <c r="D594" s="160"/>
      <c r="E594" s="160"/>
      <c r="F594" s="276" t="s">
        <v>785</v>
      </c>
      <c r="G594" s="13">
        <v>414</v>
      </c>
      <c r="H594" s="167" t="s">
        <v>100</v>
      </c>
      <c r="I594" s="41"/>
      <c r="J594" s="41"/>
      <c r="K594" s="41"/>
      <c r="L594" s="206">
        <v>0</v>
      </c>
      <c r="M594" s="206" t="e">
        <f t="shared" si="74"/>
        <v>#DIV/0!</v>
      </c>
      <c r="N594" s="206" t="e">
        <f t="shared" si="70"/>
        <v>#DIV/0!</v>
      </c>
      <c r="O594" s="41"/>
      <c r="P594" s="206" t="e">
        <f t="shared" si="76"/>
        <v>#DIV/0!</v>
      </c>
      <c r="Q594" s="41"/>
      <c r="R594" s="41">
        <f t="shared" si="68"/>
        <v>0</v>
      </c>
    </row>
    <row r="595" spans="1:18" ht="12.75" hidden="1">
      <c r="A595" s="13"/>
      <c r="B595" s="14"/>
      <c r="C595" s="14"/>
      <c r="D595" s="160"/>
      <c r="E595" s="160"/>
      <c r="F595" s="276" t="s">
        <v>786</v>
      </c>
      <c r="G595" s="13">
        <v>415</v>
      </c>
      <c r="H595" s="166" t="s">
        <v>40</v>
      </c>
      <c r="I595" s="41"/>
      <c r="J595" s="41"/>
      <c r="K595" s="41"/>
      <c r="L595" s="206">
        <v>0</v>
      </c>
      <c r="M595" s="206" t="e">
        <f t="shared" si="74"/>
        <v>#DIV/0!</v>
      </c>
      <c r="N595" s="206" t="e">
        <f t="shared" si="70"/>
        <v>#DIV/0!</v>
      </c>
      <c r="O595" s="41"/>
      <c r="P595" s="206" t="e">
        <f t="shared" si="76"/>
        <v>#DIV/0!</v>
      </c>
      <c r="Q595" s="41">
        <v>0</v>
      </c>
      <c r="R595" s="41">
        <f t="shared" si="68"/>
        <v>0</v>
      </c>
    </row>
    <row r="596" spans="1:18" ht="12.75" hidden="1">
      <c r="A596" s="13"/>
      <c r="B596" s="14"/>
      <c r="C596" s="14"/>
      <c r="D596" s="160"/>
      <c r="E596" s="160"/>
      <c r="F596" s="276" t="s">
        <v>787</v>
      </c>
      <c r="G596" s="13">
        <v>416</v>
      </c>
      <c r="H596" s="166" t="s">
        <v>108</v>
      </c>
      <c r="I596" s="41"/>
      <c r="J596" s="41"/>
      <c r="K596" s="41"/>
      <c r="L596" s="206">
        <v>0</v>
      </c>
      <c r="M596" s="206" t="e">
        <f t="shared" si="74"/>
        <v>#DIV/0!</v>
      </c>
      <c r="N596" s="206" t="e">
        <f t="shared" si="70"/>
        <v>#DIV/0!</v>
      </c>
      <c r="O596" s="41"/>
      <c r="P596" s="206" t="e">
        <f t="shared" si="76"/>
        <v>#DIV/0!</v>
      </c>
      <c r="Q596" s="41">
        <v>0</v>
      </c>
      <c r="R596" s="41">
        <f aca="true" t="shared" si="77" ref="R596:R659">O596+Q596</f>
        <v>0</v>
      </c>
    </row>
    <row r="597" spans="1:18" ht="12.75" hidden="1">
      <c r="A597" s="13"/>
      <c r="B597" s="14"/>
      <c r="C597" s="14"/>
      <c r="D597" s="160"/>
      <c r="E597" s="160"/>
      <c r="F597" s="276" t="s">
        <v>788</v>
      </c>
      <c r="G597" s="13">
        <v>421</v>
      </c>
      <c r="H597" s="166" t="s">
        <v>59</v>
      </c>
      <c r="I597" s="41"/>
      <c r="J597" s="41"/>
      <c r="K597" s="41"/>
      <c r="L597" s="206">
        <v>0</v>
      </c>
      <c r="M597" s="206" t="e">
        <f t="shared" si="74"/>
        <v>#DIV/0!</v>
      </c>
      <c r="N597" s="206" t="e">
        <f t="shared" si="70"/>
        <v>#DIV/0!</v>
      </c>
      <c r="O597" s="41"/>
      <c r="P597" s="206" t="e">
        <f t="shared" si="76"/>
        <v>#DIV/0!</v>
      </c>
      <c r="Q597" s="41">
        <v>0</v>
      </c>
      <c r="R597" s="41">
        <f t="shared" si="77"/>
        <v>0</v>
      </c>
    </row>
    <row r="598" spans="1:18" ht="12.75" hidden="1">
      <c r="A598" s="13"/>
      <c r="B598" s="14"/>
      <c r="C598" s="14"/>
      <c r="D598" s="160"/>
      <c r="E598" s="160"/>
      <c r="F598" s="276" t="s">
        <v>789</v>
      </c>
      <c r="G598" s="13">
        <v>422</v>
      </c>
      <c r="H598" s="166" t="s">
        <v>62</v>
      </c>
      <c r="I598" s="41"/>
      <c r="J598" s="41"/>
      <c r="K598" s="41"/>
      <c r="L598" s="206">
        <v>0</v>
      </c>
      <c r="M598" s="206" t="e">
        <f t="shared" si="74"/>
        <v>#DIV/0!</v>
      </c>
      <c r="N598" s="206" t="e">
        <f t="shared" si="70"/>
        <v>#DIV/0!</v>
      </c>
      <c r="O598" s="41"/>
      <c r="P598" s="206" t="e">
        <f t="shared" si="76"/>
        <v>#DIV/0!</v>
      </c>
      <c r="Q598" s="41">
        <v>0</v>
      </c>
      <c r="R598" s="41">
        <f t="shared" si="77"/>
        <v>0</v>
      </c>
    </row>
    <row r="599" spans="1:20" ht="12.75" hidden="1">
      <c r="A599" s="13"/>
      <c r="B599" s="14"/>
      <c r="C599" s="14"/>
      <c r="D599" s="160"/>
      <c r="E599" s="160"/>
      <c r="F599" s="276" t="s">
        <v>790</v>
      </c>
      <c r="G599" s="13">
        <v>423</v>
      </c>
      <c r="H599" s="166" t="s">
        <v>42</v>
      </c>
      <c r="I599" s="41"/>
      <c r="J599" s="41"/>
      <c r="K599" s="41"/>
      <c r="L599" s="206">
        <v>0</v>
      </c>
      <c r="M599" s="206" t="e">
        <f t="shared" si="74"/>
        <v>#DIV/0!</v>
      </c>
      <c r="N599" s="206" t="e">
        <f t="shared" si="70"/>
        <v>#DIV/0!</v>
      </c>
      <c r="O599" s="41"/>
      <c r="P599" s="206" t="e">
        <f t="shared" si="76"/>
        <v>#DIV/0!</v>
      </c>
      <c r="Q599" s="41">
        <v>0</v>
      </c>
      <c r="R599" s="41">
        <f t="shared" si="77"/>
        <v>0</v>
      </c>
      <c r="T599" s="5"/>
    </row>
    <row r="600" spans="1:18" ht="12.75" hidden="1">
      <c r="A600" s="13"/>
      <c r="B600" s="13"/>
      <c r="C600" s="14"/>
      <c r="D600" s="220"/>
      <c r="E600" s="16"/>
      <c r="F600" s="276" t="s">
        <v>791</v>
      </c>
      <c r="G600" s="13">
        <v>424</v>
      </c>
      <c r="H600" s="166" t="s">
        <v>68</v>
      </c>
      <c r="I600" s="41"/>
      <c r="J600" s="41"/>
      <c r="K600" s="41"/>
      <c r="L600" s="206">
        <v>0</v>
      </c>
      <c r="M600" s="206" t="e">
        <f t="shared" si="74"/>
        <v>#DIV/0!</v>
      </c>
      <c r="N600" s="206" t="e">
        <f t="shared" si="70"/>
        <v>#DIV/0!</v>
      </c>
      <c r="O600" s="41"/>
      <c r="P600" s="206" t="e">
        <f t="shared" si="76"/>
        <v>#DIV/0!</v>
      </c>
      <c r="Q600" s="41">
        <v>0</v>
      </c>
      <c r="R600" s="41">
        <f t="shared" si="77"/>
        <v>0</v>
      </c>
    </row>
    <row r="601" spans="1:20" ht="12.75" hidden="1">
      <c r="A601" s="13"/>
      <c r="B601" s="14"/>
      <c r="C601" s="14"/>
      <c r="D601" s="160"/>
      <c r="E601" s="160"/>
      <c r="F601" s="276" t="s">
        <v>792</v>
      </c>
      <c r="G601" s="13">
        <v>425</v>
      </c>
      <c r="H601" s="166" t="s">
        <v>69</v>
      </c>
      <c r="I601" s="41"/>
      <c r="J601" s="41"/>
      <c r="K601" s="41"/>
      <c r="L601" s="206">
        <v>0</v>
      </c>
      <c r="M601" s="206" t="e">
        <f t="shared" si="74"/>
        <v>#DIV/0!</v>
      </c>
      <c r="N601" s="206" t="e">
        <f t="shared" si="70"/>
        <v>#DIV/0!</v>
      </c>
      <c r="O601" s="41"/>
      <c r="P601" s="206" t="e">
        <f t="shared" si="76"/>
        <v>#DIV/0!</v>
      </c>
      <c r="Q601" s="41">
        <v>0</v>
      </c>
      <c r="R601" s="41">
        <f t="shared" si="77"/>
        <v>0</v>
      </c>
      <c r="T601" s="5"/>
    </row>
    <row r="602" spans="1:18" ht="12.75" hidden="1">
      <c r="A602" s="13"/>
      <c r="B602" s="14"/>
      <c r="C602" s="14"/>
      <c r="D602" s="160"/>
      <c r="E602" s="160"/>
      <c r="F602" s="276" t="s">
        <v>793</v>
      </c>
      <c r="G602" s="13">
        <v>426</v>
      </c>
      <c r="H602" s="166" t="s">
        <v>72</v>
      </c>
      <c r="I602" s="41"/>
      <c r="J602" s="41"/>
      <c r="K602" s="41"/>
      <c r="L602" s="206">
        <v>0</v>
      </c>
      <c r="M602" s="206" t="e">
        <f t="shared" si="74"/>
        <v>#DIV/0!</v>
      </c>
      <c r="N602" s="206" t="e">
        <f t="shared" si="70"/>
        <v>#DIV/0!</v>
      </c>
      <c r="O602" s="41"/>
      <c r="P602" s="206" t="e">
        <f t="shared" si="76"/>
        <v>#DIV/0!</v>
      </c>
      <c r="Q602" s="41">
        <v>0</v>
      </c>
      <c r="R602" s="41">
        <f t="shared" si="77"/>
        <v>0</v>
      </c>
    </row>
    <row r="603" spans="1:18" ht="12.75" hidden="1">
      <c r="A603" s="13"/>
      <c r="B603" s="14"/>
      <c r="C603" s="14"/>
      <c r="D603" s="160"/>
      <c r="E603" s="160"/>
      <c r="F603" s="276" t="s">
        <v>794</v>
      </c>
      <c r="G603" s="13">
        <v>465</v>
      </c>
      <c r="H603" s="173" t="s">
        <v>589</v>
      </c>
      <c r="I603" s="41"/>
      <c r="J603" s="41"/>
      <c r="K603" s="41"/>
      <c r="L603" s="206">
        <v>0</v>
      </c>
      <c r="M603" s="206" t="e">
        <f t="shared" si="74"/>
        <v>#DIV/0!</v>
      </c>
      <c r="N603" s="206" t="e">
        <f t="shared" si="70"/>
        <v>#DIV/0!</v>
      </c>
      <c r="O603" s="41"/>
      <c r="P603" s="206" t="e">
        <f t="shared" si="76"/>
        <v>#DIV/0!</v>
      </c>
      <c r="Q603" s="41">
        <v>0</v>
      </c>
      <c r="R603" s="41">
        <f t="shared" si="77"/>
        <v>0</v>
      </c>
    </row>
    <row r="604" spans="1:18" ht="12.75" hidden="1">
      <c r="A604" s="13"/>
      <c r="B604" s="14"/>
      <c r="C604" s="14"/>
      <c r="D604" s="160"/>
      <c r="E604" s="160"/>
      <c r="F604" s="276" t="s">
        <v>795</v>
      </c>
      <c r="G604" s="13">
        <v>482</v>
      </c>
      <c r="H604" s="166" t="s">
        <v>194</v>
      </c>
      <c r="I604" s="41"/>
      <c r="J604" s="41"/>
      <c r="K604" s="41"/>
      <c r="L604" s="206">
        <v>0</v>
      </c>
      <c r="M604" s="206" t="e">
        <f t="shared" si="74"/>
        <v>#DIV/0!</v>
      </c>
      <c r="N604" s="206" t="e">
        <f t="shared" si="70"/>
        <v>#DIV/0!</v>
      </c>
      <c r="O604" s="41"/>
      <c r="P604" s="206" t="e">
        <f t="shared" si="76"/>
        <v>#DIV/0!</v>
      </c>
      <c r="Q604" s="41">
        <v>0</v>
      </c>
      <c r="R604" s="41">
        <f t="shared" si="77"/>
        <v>0</v>
      </c>
    </row>
    <row r="605" spans="1:18" ht="12.75" hidden="1">
      <c r="A605" s="13"/>
      <c r="B605" s="14"/>
      <c r="C605" s="14"/>
      <c r="D605" s="160"/>
      <c r="E605" s="160"/>
      <c r="F605" s="276" t="s">
        <v>796</v>
      </c>
      <c r="G605" s="13">
        <v>483</v>
      </c>
      <c r="H605" s="166" t="s">
        <v>202</v>
      </c>
      <c r="I605" s="41"/>
      <c r="J605" s="41"/>
      <c r="K605" s="41"/>
      <c r="L605" s="206">
        <v>0</v>
      </c>
      <c r="M605" s="206" t="e">
        <f t="shared" si="74"/>
        <v>#DIV/0!</v>
      </c>
      <c r="N605" s="206" t="e">
        <f t="shared" si="70"/>
        <v>#DIV/0!</v>
      </c>
      <c r="O605" s="41"/>
      <c r="P605" s="206" t="e">
        <f t="shared" si="76"/>
        <v>#DIV/0!</v>
      </c>
      <c r="Q605" s="41">
        <v>0</v>
      </c>
      <c r="R605" s="41">
        <f t="shared" si="77"/>
        <v>0</v>
      </c>
    </row>
    <row r="606" spans="1:18" ht="12.75" hidden="1">
      <c r="A606" s="13"/>
      <c r="B606" s="13"/>
      <c r="C606" s="14"/>
      <c r="D606" s="220"/>
      <c r="E606" s="16"/>
      <c r="F606" s="276" t="s">
        <v>797</v>
      </c>
      <c r="G606" s="13">
        <v>484</v>
      </c>
      <c r="H606" s="166" t="s">
        <v>66</v>
      </c>
      <c r="I606" s="41"/>
      <c r="J606" s="41"/>
      <c r="K606" s="41"/>
      <c r="L606" s="206">
        <v>0</v>
      </c>
      <c r="M606" s="206" t="e">
        <f t="shared" si="74"/>
        <v>#DIV/0!</v>
      </c>
      <c r="N606" s="206" t="e">
        <f t="shared" si="70"/>
        <v>#DIV/0!</v>
      </c>
      <c r="O606" s="41"/>
      <c r="P606" s="206" t="e">
        <f t="shared" si="76"/>
        <v>#DIV/0!</v>
      </c>
      <c r="Q606" s="41">
        <v>0</v>
      </c>
      <c r="R606" s="41">
        <f t="shared" si="77"/>
        <v>0</v>
      </c>
    </row>
    <row r="607" spans="1:18" ht="25.5" hidden="1">
      <c r="A607" s="13"/>
      <c r="B607" s="14"/>
      <c r="C607" s="14"/>
      <c r="D607" s="160"/>
      <c r="E607" s="160"/>
      <c r="F607" s="276" t="s">
        <v>798</v>
      </c>
      <c r="G607" s="13">
        <v>485</v>
      </c>
      <c r="H607" s="166" t="s">
        <v>481</v>
      </c>
      <c r="I607" s="41"/>
      <c r="J607" s="41"/>
      <c r="K607" s="41"/>
      <c r="L607" s="206" t="e">
        <f aca="true" t="shared" si="78" ref="L607:L613">(K607/I607)*100</f>
        <v>#DIV/0!</v>
      </c>
      <c r="M607" s="206" t="e">
        <f t="shared" si="74"/>
        <v>#DIV/0!</v>
      </c>
      <c r="N607" s="206" t="e">
        <f t="shared" si="70"/>
        <v>#DIV/0!</v>
      </c>
      <c r="O607" s="41"/>
      <c r="P607" s="206" t="e">
        <f t="shared" si="76"/>
        <v>#DIV/0!</v>
      </c>
      <c r="Q607" s="41">
        <v>0</v>
      </c>
      <c r="R607" s="41">
        <f t="shared" si="77"/>
        <v>0</v>
      </c>
    </row>
    <row r="608" spans="1:18" ht="12.75" hidden="1">
      <c r="A608" s="13"/>
      <c r="B608" s="14"/>
      <c r="C608" s="14"/>
      <c r="D608" s="160"/>
      <c r="E608" s="160"/>
      <c r="F608" s="276" t="s">
        <v>806</v>
      </c>
      <c r="G608" s="13">
        <v>511</v>
      </c>
      <c r="H608" s="166" t="s">
        <v>78</v>
      </c>
      <c r="I608" s="41"/>
      <c r="J608" s="41"/>
      <c r="K608" s="41"/>
      <c r="L608" s="206" t="e">
        <f t="shared" si="78"/>
        <v>#DIV/0!</v>
      </c>
      <c r="M608" s="206" t="e">
        <f t="shared" si="74"/>
        <v>#DIV/0!</v>
      </c>
      <c r="N608" s="206" t="e">
        <f t="shared" si="70"/>
        <v>#DIV/0!</v>
      </c>
      <c r="O608" s="41"/>
      <c r="P608" s="206" t="e">
        <f t="shared" si="76"/>
        <v>#DIV/0!</v>
      </c>
      <c r="Q608" s="41">
        <v>0</v>
      </c>
      <c r="R608" s="41">
        <f t="shared" si="77"/>
        <v>0</v>
      </c>
    </row>
    <row r="609" spans="1:18" ht="12.75" hidden="1">
      <c r="A609" s="13"/>
      <c r="B609" s="14"/>
      <c r="C609" s="14"/>
      <c r="D609" s="160"/>
      <c r="E609" s="160"/>
      <c r="F609" s="276" t="s">
        <v>799</v>
      </c>
      <c r="G609" s="13">
        <v>512</v>
      </c>
      <c r="H609" s="166" t="s">
        <v>92</v>
      </c>
      <c r="I609" s="41"/>
      <c r="J609" s="41"/>
      <c r="K609" s="41"/>
      <c r="L609" s="206" t="e">
        <f t="shared" si="78"/>
        <v>#DIV/0!</v>
      </c>
      <c r="M609" s="206" t="e">
        <f t="shared" si="74"/>
        <v>#DIV/0!</v>
      </c>
      <c r="N609" s="206" t="e">
        <f t="shared" si="70"/>
        <v>#DIV/0!</v>
      </c>
      <c r="O609" s="41"/>
      <c r="P609" s="206" t="e">
        <f t="shared" si="76"/>
        <v>#DIV/0!</v>
      </c>
      <c r="Q609" s="41">
        <v>0</v>
      </c>
      <c r="R609" s="41">
        <f t="shared" si="77"/>
        <v>0</v>
      </c>
    </row>
    <row r="610" spans="1:18" ht="25.5" hidden="1">
      <c r="A610" s="13"/>
      <c r="B610" s="14"/>
      <c r="C610" s="14"/>
      <c r="D610" s="160" t="s">
        <v>640</v>
      </c>
      <c r="E610" s="160"/>
      <c r="F610" s="318"/>
      <c r="G610" s="14"/>
      <c r="H610" s="15" t="s">
        <v>641</v>
      </c>
      <c r="I610" s="34"/>
      <c r="J610" s="34"/>
      <c r="K610" s="34"/>
      <c r="L610" s="206" t="e">
        <f t="shared" si="78"/>
        <v>#DIV/0!</v>
      </c>
      <c r="M610" s="206" t="e">
        <f t="shared" si="74"/>
        <v>#DIV/0!</v>
      </c>
      <c r="N610" s="206" t="e">
        <f t="shared" si="70"/>
        <v>#DIV/0!</v>
      </c>
      <c r="O610" s="34"/>
      <c r="P610" s="206" t="e">
        <f t="shared" si="76"/>
        <v>#DIV/0!</v>
      </c>
      <c r="Q610" s="34">
        <f>SUM(Q611:Q613)</f>
        <v>0</v>
      </c>
      <c r="R610" s="41">
        <f t="shared" si="77"/>
        <v>0</v>
      </c>
    </row>
    <row r="611" spans="1:18" ht="12.75" hidden="1">
      <c r="A611" s="13"/>
      <c r="B611" s="13"/>
      <c r="C611" s="14"/>
      <c r="D611" s="220"/>
      <c r="E611" s="16"/>
      <c r="F611" s="276">
        <v>92</v>
      </c>
      <c r="G611" s="13">
        <v>423</v>
      </c>
      <c r="H611" s="166" t="s">
        <v>42</v>
      </c>
      <c r="I611" s="41"/>
      <c r="J611" s="41"/>
      <c r="K611" s="41"/>
      <c r="L611" s="206" t="e">
        <f t="shared" si="78"/>
        <v>#DIV/0!</v>
      </c>
      <c r="M611" s="206" t="e">
        <f t="shared" si="74"/>
        <v>#DIV/0!</v>
      </c>
      <c r="N611" s="206" t="e">
        <f t="shared" si="70"/>
        <v>#DIV/0!</v>
      </c>
      <c r="O611" s="41"/>
      <c r="P611" s="206" t="e">
        <f t="shared" si="76"/>
        <v>#DIV/0!</v>
      </c>
      <c r="Q611" s="41">
        <v>0</v>
      </c>
      <c r="R611" s="41">
        <f t="shared" si="77"/>
        <v>0</v>
      </c>
    </row>
    <row r="612" spans="1:18" ht="12.75" hidden="1">
      <c r="A612" s="46"/>
      <c r="B612" s="46"/>
      <c r="C612" s="100"/>
      <c r="D612" s="199"/>
      <c r="E612" s="162"/>
      <c r="F612" s="330"/>
      <c r="G612" s="45"/>
      <c r="H612" s="178"/>
      <c r="I612" s="46"/>
      <c r="J612" s="46"/>
      <c r="K612" s="46"/>
      <c r="L612" s="206" t="e">
        <f t="shared" si="78"/>
        <v>#DIV/0!</v>
      </c>
      <c r="M612" s="206" t="e">
        <f t="shared" si="74"/>
        <v>#DIV/0!</v>
      </c>
      <c r="N612" s="206" t="e">
        <f t="shared" si="70"/>
        <v>#DIV/0!</v>
      </c>
      <c r="O612" s="46"/>
      <c r="P612" s="206" t="e">
        <f t="shared" si="76"/>
        <v>#DIV/0!</v>
      </c>
      <c r="Q612" s="46"/>
      <c r="R612" s="41">
        <f t="shared" si="77"/>
        <v>0</v>
      </c>
    </row>
    <row r="613" spans="1:18" ht="12.75" hidden="1">
      <c r="A613" s="13"/>
      <c r="B613" s="13"/>
      <c r="C613" s="14"/>
      <c r="D613" s="220"/>
      <c r="E613" s="16"/>
      <c r="F613" s="276">
        <v>94</v>
      </c>
      <c r="G613" s="13">
        <v>425</v>
      </c>
      <c r="H613" s="166" t="s">
        <v>69</v>
      </c>
      <c r="I613" s="41"/>
      <c r="J613" s="41"/>
      <c r="K613" s="41"/>
      <c r="L613" s="206" t="e">
        <f t="shared" si="78"/>
        <v>#DIV/0!</v>
      </c>
      <c r="M613" s="206" t="e">
        <f t="shared" si="74"/>
        <v>#DIV/0!</v>
      </c>
      <c r="N613" s="206" t="e">
        <f t="shared" si="70"/>
        <v>#DIV/0!</v>
      </c>
      <c r="O613" s="41"/>
      <c r="P613" s="206" t="e">
        <f t="shared" si="76"/>
        <v>#DIV/0!</v>
      </c>
      <c r="Q613" s="41">
        <v>0</v>
      </c>
      <c r="R613" s="41">
        <f t="shared" si="77"/>
        <v>0</v>
      </c>
    </row>
    <row r="614" spans="1:18" ht="12.75" hidden="1">
      <c r="A614" s="13"/>
      <c r="B614" s="13"/>
      <c r="C614" s="14"/>
      <c r="D614" s="220"/>
      <c r="E614" s="16"/>
      <c r="F614" s="276" t="s">
        <v>798</v>
      </c>
      <c r="G614" s="13">
        <v>541</v>
      </c>
      <c r="H614" s="166" t="s">
        <v>523</v>
      </c>
      <c r="I614" s="41"/>
      <c r="J614" s="41"/>
      <c r="K614" s="41"/>
      <c r="L614" s="206">
        <v>0</v>
      </c>
      <c r="M614" s="206" t="e">
        <f aca="true" t="shared" si="79" ref="M614:M677">(K614/J614)*100</f>
        <v>#DIV/0!</v>
      </c>
      <c r="N614" s="206" t="e">
        <f t="shared" si="70"/>
        <v>#DIV/0!</v>
      </c>
      <c r="O614" s="41"/>
      <c r="P614" s="206" t="e">
        <f t="shared" si="76"/>
        <v>#DIV/0!</v>
      </c>
      <c r="Q614" s="41">
        <v>0</v>
      </c>
      <c r="R614" s="41">
        <f t="shared" si="77"/>
        <v>0</v>
      </c>
    </row>
    <row r="615" spans="1:18" ht="25.5" hidden="1">
      <c r="A615" s="13"/>
      <c r="B615" s="13"/>
      <c r="C615" s="14"/>
      <c r="D615" s="160" t="s">
        <v>654</v>
      </c>
      <c r="E615" s="160"/>
      <c r="F615" s="318"/>
      <c r="G615" s="14"/>
      <c r="H615" s="15" t="s">
        <v>642</v>
      </c>
      <c r="I615" s="34">
        <f>I616</f>
        <v>0</v>
      </c>
      <c r="J615" s="34">
        <f>J616</f>
        <v>0</v>
      </c>
      <c r="K615" s="34">
        <f>K616</f>
        <v>0</v>
      </c>
      <c r="L615" s="206">
        <v>0</v>
      </c>
      <c r="M615" s="206" t="e">
        <f t="shared" si="79"/>
        <v>#DIV/0!</v>
      </c>
      <c r="N615" s="206" t="e">
        <f t="shared" si="70"/>
        <v>#DIV/0!</v>
      </c>
      <c r="O615" s="34">
        <f>O616</f>
        <v>0</v>
      </c>
      <c r="P615" s="206" t="e">
        <f t="shared" si="76"/>
        <v>#DIV/0!</v>
      </c>
      <c r="Q615" s="34">
        <f>Q616</f>
        <v>0</v>
      </c>
      <c r="R615" s="41">
        <f t="shared" si="77"/>
        <v>0</v>
      </c>
    </row>
    <row r="616" spans="1:18" ht="12.75" hidden="1">
      <c r="A616" s="13"/>
      <c r="B616" s="13"/>
      <c r="C616" s="14"/>
      <c r="D616" s="220"/>
      <c r="E616" s="16"/>
      <c r="F616" s="276" t="s">
        <v>801</v>
      </c>
      <c r="G616" s="13">
        <v>511</v>
      </c>
      <c r="H616" s="166" t="s">
        <v>78</v>
      </c>
      <c r="I616" s="41"/>
      <c r="J616" s="41"/>
      <c r="K616" s="41"/>
      <c r="L616" s="206">
        <v>0</v>
      </c>
      <c r="M616" s="206" t="e">
        <f t="shared" si="79"/>
        <v>#DIV/0!</v>
      </c>
      <c r="N616" s="206" t="e">
        <f aca="true" t="shared" si="80" ref="N616:N679">K616/I616*100</f>
        <v>#DIV/0!</v>
      </c>
      <c r="O616" s="41"/>
      <c r="P616" s="206" t="e">
        <f t="shared" si="76"/>
        <v>#DIV/0!</v>
      </c>
      <c r="Q616" s="41">
        <v>0</v>
      </c>
      <c r="R616" s="41">
        <f t="shared" si="77"/>
        <v>0</v>
      </c>
    </row>
    <row r="617" spans="1:18" ht="25.5" hidden="1">
      <c r="A617" s="13"/>
      <c r="B617" s="13"/>
      <c r="C617" s="14"/>
      <c r="D617" s="160" t="s">
        <v>778</v>
      </c>
      <c r="E617" s="160"/>
      <c r="F617" s="318"/>
      <c r="G617" s="14"/>
      <c r="H617" s="15" t="s">
        <v>729</v>
      </c>
      <c r="I617" s="34">
        <f>I618</f>
        <v>0</v>
      </c>
      <c r="J617" s="34">
        <f>J618</f>
        <v>0</v>
      </c>
      <c r="K617" s="34">
        <f>K618</f>
        <v>0</v>
      </c>
      <c r="L617" s="206">
        <v>0</v>
      </c>
      <c r="M617" s="206" t="e">
        <f t="shared" si="79"/>
        <v>#DIV/0!</v>
      </c>
      <c r="N617" s="206" t="e">
        <f t="shared" si="80"/>
        <v>#DIV/0!</v>
      </c>
      <c r="O617" s="34">
        <f>O618</f>
        <v>0</v>
      </c>
      <c r="P617" s="206" t="e">
        <f t="shared" si="76"/>
        <v>#DIV/0!</v>
      </c>
      <c r="Q617" s="34">
        <f>Q618</f>
        <v>0</v>
      </c>
      <c r="R617" s="41">
        <f t="shared" si="77"/>
        <v>0</v>
      </c>
    </row>
    <row r="618" spans="1:18" ht="12.75" hidden="1">
      <c r="A618" s="13"/>
      <c r="B618" s="13"/>
      <c r="C618" s="14"/>
      <c r="D618" s="220"/>
      <c r="E618" s="16"/>
      <c r="F618" s="276" t="s">
        <v>341</v>
      </c>
      <c r="G618" s="13">
        <v>511</v>
      </c>
      <c r="H618" s="166" t="s">
        <v>78</v>
      </c>
      <c r="I618" s="41">
        <v>0</v>
      </c>
      <c r="J618" s="41">
        <v>0</v>
      </c>
      <c r="K618" s="41">
        <v>0</v>
      </c>
      <c r="L618" s="206">
        <v>0</v>
      </c>
      <c r="M618" s="206" t="e">
        <f t="shared" si="79"/>
        <v>#DIV/0!</v>
      </c>
      <c r="N618" s="206" t="e">
        <f t="shared" si="80"/>
        <v>#DIV/0!</v>
      </c>
      <c r="O618" s="41">
        <v>0</v>
      </c>
      <c r="P618" s="206" t="e">
        <f t="shared" si="76"/>
        <v>#DIV/0!</v>
      </c>
      <c r="Q618" s="41">
        <v>0</v>
      </c>
      <c r="R618" s="41">
        <f t="shared" si="77"/>
        <v>0</v>
      </c>
    </row>
    <row r="619" spans="1:18" ht="12.75" customHeight="1" hidden="1">
      <c r="A619" s="13"/>
      <c r="B619" s="14"/>
      <c r="C619" s="14"/>
      <c r="D619" s="160" t="s">
        <v>600</v>
      </c>
      <c r="E619" s="160"/>
      <c r="F619" s="318"/>
      <c r="G619" s="14"/>
      <c r="H619" s="15" t="s">
        <v>599</v>
      </c>
      <c r="I619" s="206">
        <f>I668</f>
        <v>0</v>
      </c>
      <c r="J619" s="206">
        <f>J668</f>
        <v>0</v>
      </c>
      <c r="K619" s="206">
        <f>K668</f>
        <v>0</v>
      </c>
      <c r="L619" s="206" t="e">
        <f aca="true" t="shared" si="81" ref="L619:L625">(K619/I619)*100</f>
        <v>#DIV/0!</v>
      </c>
      <c r="M619" s="206" t="e">
        <f t="shared" si="79"/>
        <v>#DIV/0!</v>
      </c>
      <c r="N619" s="206" t="e">
        <f t="shared" si="80"/>
        <v>#DIV/0!</v>
      </c>
      <c r="O619" s="206">
        <f>O668</f>
        <v>0</v>
      </c>
      <c r="P619" s="206" t="e">
        <f t="shared" si="76"/>
        <v>#DIV/0!</v>
      </c>
      <c r="Q619" s="206">
        <f>Q668</f>
        <v>0</v>
      </c>
      <c r="R619" s="41">
        <f t="shared" si="77"/>
        <v>0</v>
      </c>
    </row>
    <row r="620" spans="1:18" ht="25.5" hidden="1">
      <c r="A620" s="13"/>
      <c r="B620" s="14"/>
      <c r="C620" s="14"/>
      <c r="D620" s="160" t="s">
        <v>605</v>
      </c>
      <c r="E620" s="160"/>
      <c r="F620" s="276"/>
      <c r="G620" s="13"/>
      <c r="H620" s="15" t="s">
        <v>604</v>
      </c>
      <c r="I620" s="206">
        <f>I621+I622</f>
        <v>0</v>
      </c>
      <c r="J620" s="206">
        <f>J621+J622</f>
        <v>0</v>
      </c>
      <c r="K620" s="206">
        <f>K621+K622</f>
        <v>0</v>
      </c>
      <c r="L620" s="206" t="e">
        <f t="shared" si="81"/>
        <v>#DIV/0!</v>
      </c>
      <c r="M620" s="206" t="e">
        <f t="shared" si="79"/>
        <v>#DIV/0!</v>
      </c>
      <c r="N620" s="206" t="e">
        <f t="shared" si="80"/>
        <v>#DIV/0!</v>
      </c>
      <c r="O620" s="206">
        <f>O621+O622</f>
        <v>0</v>
      </c>
      <c r="P620" s="206" t="e">
        <f t="shared" si="76"/>
        <v>#DIV/0!</v>
      </c>
      <c r="Q620" s="206">
        <f>Q621+Q622</f>
        <v>0</v>
      </c>
      <c r="R620" s="41">
        <f t="shared" si="77"/>
        <v>0</v>
      </c>
    </row>
    <row r="621" spans="1:18" ht="12.75" hidden="1">
      <c r="A621" s="13"/>
      <c r="B621" s="13"/>
      <c r="C621" s="14"/>
      <c r="D621" s="220"/>
      <c r="E621" s="16"/>
      <c r="F621" s="276" t="s">
        <v>802</v>
      </c>
      <c r="G621" s="13">
        <v>441</v>
      </c>
      <c r="H621" s="174" t="s">
        <v>172</v>
      </c>
      <c r="I621" s="41">
        <v>0</v>
      </c>
      <c r="J621" s="41">
        <v>0</v>
      </c>
      <c r="K621" s="41">
        <v>0</v>
      </c>
      <c r="L621" s="206" t="e">
        <f t="shared" si="81"/>
        <v>#DIV/0!</v>
      </c>
      <c r="M621" s="206" t="e">
        <f t="shared" si="79"/>
        <v>#DIV/0!</v>
      </c>
      <c r="N621" s="206" t="e">
        <f t="shared" si="80"/>
        <v>#DIV/0!</v>
      </c>
      <c r="O621" s="41">
        <v>0</v>
      </c>
      <c r="P621" s="206" t="e">
        <f t="shared" si="76"/>
        <v>#DIV/0!</v>
      </c>
      <c r="Q621" s="41">
        <v>0</v>
      </c>
      <c r="R621" s="41">
        <f t="shared" si="77"/>
        <v>0</v>
      </c>
    </row>
    <row r="622" spans="1:18" ht="12.75" hidden="1">
      <c r="A622" s="13"/>
      <c r="B622" s="13"/>
      <c r="C622" s="14"/>
      <c r="D622" s="220"/>
      <c r="E622" s="16"/>
      <c r="F622" s="276" t="s">
        <v>803</v>
      </c>
      <c r="G622" s="13">
        <v>611</v>
      </c>
      <c r="H622" s="166" t="s">
        <v>265</v>
      </c>
      <c r="I622" s="41">
        <v>0</v>
      </c>
      <c r="J622" s="41">
        <v>0</v>
      </c>
      <c r="K622" s="41">
        <v>0</v>
      </c>
      <c r="L622" s="206" t="e">
        <f t="shared" si="81"/>
        <v>#DIV/0!</v>
      </c>
      <c r="M622" s="206" t="e">
        <f t="shared" si="79"/>
        <v>#DIV/0!</v>
      </c>
      <c r="N622" s="206" t="e">
        <f t="shared" si="80"/>
        <v>#DIV/0!</v>
      </c>
      <c r="O622" s="41">
        <v>0</v>
      </c>
      <c r="P622" s="206" t="e">
        <f t="shared" si="76"/>
        <v>#DIV/0!</v>
      </c>
      <c r="Q622" s="41">
        <v>0</v>
      </c>
      <c r="R622" s="41">
        <f t="shared" si="77"/>
        <v>0</v>
      </c>
    </row>
    <row r="623" spans="1:18" ht="12.75" hidden="1">
      <c r="A623" s="13"/>
      <c r="B623" s="13"/>
      <c r="C623" s="14"/>
      <c r="D623" s="160">
        <v>1102</v>
      </c>
      <c r="E623" s="160"/>
      <c r="F623" s="276"/>
      <c r="G623" s="13"/>
      <c r="H623" s="15" t="s">
        <v>625</v>
      </c>
      <c r="I623" s="19">
        <f>I666</f>
        <v>0</v>
      </c>
      <c r="J623" s="19">
        <f>J666</f>
        <v>0</v>
      </c>
      <c r="K623" s="19">
        <f>K666</f>
        <v>0</v>
      </c>
      <c r="L623" s="206">
        <v>0</v>
      </c>
      <c r="M623" s="206" t="e">
        <f t="shared" si="79"/>
        <v>#DIV/0!</v>
      </c>
      <c r="N623" s="206" t="e">
        <f t="shared" si="80"/>
        <v>#DIV/0!</v>
      </c>
      <c r="O623" s="19">
        <f>O666</f>
        <v>0</v>
      </c>
      <c r="P623" s="206" t="e">
        <f t="shared" si="76"/>
        <v>#DIV/0!</v>
      </c>
      <c r="Q623" s="287">
        <f>Q666</f>
        <v>0</v>
      </c>
      <c r="R623" s="41">
        <f t="shared" si="77"/>
        <v>0</v>
      </c>
    </row>
    <row r="624" spans="1:18" ht="12.75" hidden="1">
      <c r="A624" s="13"/>
      <c r="B624" s="13"/>
      <c r="C624" s="14"/>
      <c r="D624" s="160"/>
      <c r="E624" s="160"/>
      <c r="F624" s="276"/>
      <c r="G624" s="13"/>
      <c r="H624" s="15"/>
      <c r="I624" s="41">
        <f>I625+I626</f>
        <v>0</v>
      </c>
      <c r="J624" s="41">
        <f>J625+J626</f>
        <v>0</v>
      </c>
      <c r="K624" s="41">
        <f>K625+K626</f>
        <v>0</v>
      </c>
      <c r="L624" s="206" t="e">
        <f t="shared" si="81"/>
        <v>#DIV/0!</v>
      </c>
      <c r="M624" s="206" t="e">
        <f t="shared" si="79"/>
        <v>#DIV/0!</v>
      </c>
      <c r="N624" s="206" t="e">
        <f t="shared" si="80"/>
        <v>#DIV/0!</v>
      </c>
      <c r="O624" s="41">
        <f>O625+O626</f>
        <v>0</v>
      </c>
      <c r="P624" s="206" t="e">
        <f t="shared" si="76"/>
        <v>#DIV/0!</v>
      </c>
      <c r="Q624" s="41">
        <f>Q625</f>
        <v>0</v>
      </c>
      <c r="R624" s="41">
        <f t="shared" si="77"/>
        <v>0</v>
      </c>
    </row>
    <row r="625" spans="1:18" ht="12.75" hidden="1">
      <c r="A625" s="13"/>
      <c r="B625" s="13"/>
      <c r="C625" s="14"/>
      <c r="D625" s="220"/>
      <c r="E625" s="16"/>
      <c r="F625" s="276">
        <v>110</v>
      </c>
      <c r="G625" s="13">
        <v>425</v>
      </c>
      <c r="H625" s="166" t="s">
        <v>69</v>
      </c>
      <c r="I625" s="41"/>
      <c r="J625" s="41"/>
      <c r="K625" s="41"/>
      <c r="L625" s="206" t="e">
        <f t="shared" si="81"/>
        <v>#DIV/0!</v>
      </c>
      <c r="M625" s="206" t="e">
        <f t="shared" si="79"/>
        <v>#DIV/0!</v>
      </c>
      <c r="N625" s="206" t="e">
        <f t="shared" si="80"/>
        <v>#DIV/0!</v>
      </c>
      <c r="O625" s="41"/>
      <c r="P625" s="206" t="e">
        <f t="shared" si="76"/>
        <v>#DIV/0!</v>
      </c>
      <c r="Q625" s="41">
        <v>0</v>
      </c>
      <c r="R625" s="41">
        <f t="shared" si="77"/>
        <v>0</v>
      </c>
    </row>
    <row r="626" spans="1:18" ht="12.75" hidden="1">
      <c r="A626" s="13"/>
      <c r="B626" s="13"/>
      <c r="C626" s="14"/>
      <c r="D626" s="220"/>
      <c r="E626" s="16"/>
      <c r="F626" s="276"/>
      <c r="G626" s="13">
        <v>511</v>
      </c>
      <c r="H626" s="166" t="s">
        <v>78</v>
      </c>
      <c r="I626" s="41">
        <v>0</v>
      </c>
      <c r="J626" s="41">
        <v>0</v>
      </c>
      <c r="K626" s="41">
        <v>0</v>
      </c>
      <c r="L626" s="206">
        <v>0</v>
      </c>
      <c r="M626" s="206" t="e">
        <f t="shared" si="79"/>
        <v>#DIV/0!</v>
      </c>
      <c r="N626" s="206" t="e">
        <f t="shared" si="80"/>
        <v>#DIV/0!</v>
      </c>
      <c r="O626" s="41">
        <v>0</v>
      </c>
      <c r="P626" s="206" t="e">
        <f t="shared" si="76"/>
        <v>#DIV/0!</v>
      </c>
      <c r="Q626" s="41">
        <v>0</v>
      </c>
      <c r="R626" s="41">
        <f t="shared" si="77"/>
        <v>0</v>
      </c>
    </row>
    <row r="627" spans="1:18" ht="25.5" hidden="1">
      <c r="A627" s="13"/>
      <c r="B627" s="13"/>
      <c r="C627" s="14"/>
      <c r="D627" s="160" t="s">
        <v>829</v>
      </c>
      <c r="E627" s="160"/>
      <c r="F627" s="331"/>
      <c r="G627" s="46"/>
      <c r="H627" s="15" t="s">
        <v>674</v>
      </c>
      <c r="I627" s="41">
        <f>I628</f>
        <v>0</v>
      </c>
      <c r="J627" s="41">
        <f>J628</f>
        <v>0</v>
      </c>
      <c r="K627" s="41">
        <f>K628</f>
        <v>0</v>
      </c>
      <c r="L627" s="206">
        <v>0</v>
      </c>
      <c r="M627" s="206" t="e">
        <f t="shared" si="79"/>
        <v>#DIV/0!</v>
      </c>
      <c r="N627" s="206" t="e">
        <f t="shared" si="80"/>
        <v>#DIV/0!</v>
      </c>
      <c r="O627" s="41">
        <f>O628</f>
        <v>0</v>
      </c>
      <c r="P627" s="206" t="e">
        <f t="shared" si="76"/>
        <v>#DIV/0!</v>
      </c>
      <c r="Q627" s="41">
        <f>Q628</f>
        <v>0</v>
      </c>
      <c r="R627" s="41">
        <f t="shared" si="77"/>
        <v>0</v>
      </c>
    </row>
    <row r="628" spans="1:18" ht="12.75" hidden="1">
      <c r="A628" s="13"/>
      <c r="B628" s="13"/>
      <c r="C628" s="14"/>
      <c r="D628" s="220"/>
      <c r="E628" s="16"/>
      <c r="F628" s="276" t="s">
        <v>799</v>
      </c>
      <c r="G628" s="13">
        <v>511</v>
      </c>
      <c r="H628" s="166" t="s">
        <v>78</v>
      </c>
      <c r="I628" s="41"/>
      <c r="J628" s="41"/>
      <c r="K628" s="41"/>
      <c r="L628" s="206">
        <v>0</v>
      </c>
      <c r="M628" s="206" t="e">
        <f t="shared" si="79"/>
        <v>#DIV/0!</v>
      </c>
      <c r="N628" s="206" t="e">
        <f t="shared" si="80"/>
        <v>#DIV/0!</v>
      </c>
      <c r="O628" s="41"/>
      <c r="P628" s="206" t="e">
        <f t="shared" si="76"/>
        <v>#DIV/0!</v>
      </c>
      <c r="Q628" s="41">
        <v>0</v>
      </c>
      <c r="R628" s="41">
        <f t="shared" si="77"/>
        <v>0</v>
      </c>
    </row>
    <row r="629" spans="1:18" ht="25.5" hidden="1">
      <c r="A629" s="13"/>
      <c r="B629" s="13"/>
      <c r="C629" s="14"/>
      <c r="D629" s="160" t="s">
        <v>830</v>
      </c>
      <c r="E629" s="160"/>
      <c r="F629" s="331"/>
      <c r="G629" s="46"/>
      <c r="H629" s="15" t="s">
        <v>673</v>
      </c>
      <c r="I629" s="34">
        <f>I630</f>
        <v>0</v>
      </c>
      <c r="J629" s="34">
        <f>J630</f>
        <v>0</v>
      </c>
      <c r="K629" s="34">
        <f>K630</f>
        <v>0</v>
      </c>
      <c r="L629" s="206" t="e">
        <f>(K629/I629)*100</f>
        <v>#DIV/0!</v>
      </c>
      <c r="M629" s="206" t="e">
        <f t="shared" si="79"/>
        <v>#DIV/0!</v>
      </c>
      <c r="N629" s="206" t="e">
        <f t="shared" si="80"/>
        <v>#DIV/0!</v>
      </c>
      <c r="O629" s="34">
        <f>O630</f>
        <v>0</v>
      </c>
      <c r="P629" s="206" t="e">
        <f t="shared" si="76"/>
        <v>#DIV/0!</v>
      </c>
      <c r="Q629" s="34">
        <f>Q630</f>
        <v>0</v>
      </c>
      <c r="R629" s="41">
        <f t="shared" si="77"/>
        <v>0</v>
      </c>
    </row>
    <row r="630" spans="1:18" ht="12.75" hidden="1">
      <c r="A630" s="13"/>
      <c r="B630" s="13"/>
      <c r="C630" s="14"/>
      <c r="D630" s="220"/>
      <c r="E630" s="16"/>
      <c r="F630" s="276" t="s">
        <v>804</v>
      </c>
      <c r="G630" s="13">
        <v>541</v>
      </c>
      <c r="H630" s="166" t="s">
        <v>523</v>
      </c>
      <c r="I630" s="41">
        <v>0</v>
      </c>
      <c r="J630" s="41">
        <v>0</v>
      </c>
      <c r="K630" s="41">
        <v>0</v>
      </c>
      <c r="L630" s="206" t="e">
        <f>(K630/I630)*100</f>
        <v>#DIV/0!</v>
      </c>
      <c r="M630" s="206" t="e">
        <f t="shared" si="79"/>
        <v>#DIV/0!</v>
      </c>
      <c r="N630" s="206" t="e">
        <f t="shared" si="80"/>
        <v>#DIV/0!</v>
      </c>
      <c r="O630" s="41">
        <v>0</v>
      </c>
      <c r="P630" s="206" t="e">
        <f t="shared" si="76"/>
        <v>#DIV/0!</v>
      </c>
      <c r="Q630" s="41">
        <v>0</v>
      </c>
      <c r="R630" s="41">
        <f t="shared" si="77"/>
        <v>0</v>
      </c>
    </row>
    <row r="631" spans="1:18" ht="12.75" hidden="1">
      <c r="A631" s="13"/>
      <c r="B631" s="13"/>
      <c r="C631" s="14"/>
      <c r="D631" s="160"/>
      <c r="E631" s="160"/>
      <c r="F631" s="318"/>
      <c r="G631" s="14"/>
      <c r="H631" s="15" t="s">
        <v>620</v>
      </c>
      <c r="I631" s="206">
        <f>I672</f>
        <v>0</v>
      </c>
      <c r="J631" s="206">
        <f>J672</f>
        <v>0</v>
      </c>
      <c r="K631" s="206">
        <f>K672</f>
        <v>0</v>
      </c>
      <c r="L631" s="206" t="e">
        <f>(K631/I631)*100</f>
        <v>#DIV/0!</v>
      </c>
      <c r="M631" s="206" t="e">
        <f t="shared" si="79"/>
        <v>#DIV/0!</v>
      </c>
      <c r="N631" s="206" t="e">
        <f t="shared" si="80"/>
        <v>#DIV/0!</v>
      </c>
      <c r="O631" s="206">
        <f>O672</f>
        <v>0</v>
      </c>
      <c r="P631" s="206" t="e">
        <f t="shared" si="76"/>
        <v>#DIV/0!</v>
      </c>
      <c r="Q631" s="206">
        <f>Q672</f>
        <v>0</v>
      </c>
      <c r="R631" s="41">
        <f t="shared" si="77"/>
        <v>0</v>
      </c>
    </row>
    <row r="632" spans="1:18" ht="25.5" hidden="1">
      <c r="A632" s="13"/>
      <c r="B632" s="13"/>
      <c r="C632" s="14"/>
      <c r="D632" s="160" t="s">
        <v>643</v>
      </c>
      <c r="E632" s="160"/>
      <c r="F632" s="318"/>
      <c r="G632" s="14"/>
      <c r="H632" s="15" t="s">
        <v>644</v>
      </c>
      <c r="I632" s="41">
        <f>I633</f>
        <v>0</v>
      </c>
      <c r="J632" s="41">
        <f>J633</f>
        <v>0</v>
      </c>
      <c r="K632" s="41">
        <f>K633</f>
        <v>0</v>
      </c>
      <c r="L632" s="206">
        <v>0</v>
      </c>
      <c r="M632" s="206" t="e">
        <f t="shared" si="79"/>
        <v>#DIV/0!</v>
      </c>
      <c r="N632" s="206" t="e">
        <f t="shared" si="80"/>
        <v>#DIV/0!</v>
      </c>
      <c r="O632" s="41">
        <f>O633</f>
        <v>0</v>
      </c>
      <c r="P632" s="206" t="e">
        <f t="shared" si="76"/>
        <v>#DIV/0!</v>
      </c>
      <c r="Q632" s="41">
        <f>Q633</f>
        <v>0</v>
      </c>
      <c r="R632" s="41">
        <f t="shared" si="77"/>
        <v>0</v>
      </c>
    </row>
    <row r="633" spans="1:18" ht="12.75" hidden="1">
      <c r="A633" s="13"/>
      <c r="B633" s="13"/>
      <c r="C633" s="14"/>
      <c r="D633" s="220"/>
      <c r="E633" s="16"/>
      <c r="F633" s="276">
        <v>113</v>
      </c>
      <c r="G633" s="13">
        <v>511</v>
      </c>
      <c r="H633" s="166" t="s">
        <v>78</v>
      </c>
      <c r="I633" s="41">
        <v>0</v>
      </c>
      <c r="J633" s="41">
        <v>0</v>
      </c>
      <c r="K633" s="41">
        <v>0</v>
      </c>
      <c r="L633" s="206">
        <v>0</v>
      </c>
      <c r="M633" s="206" t="e">
        <f t="shared" si="79"/>
        <v>#DIV/0!</v>
      </c>
      <c r="N633" s="206" t="e">
        <f t="shared" si="80"/>
        <v>#DIV/0!</v>
      </c>
      <c r="O633" s="41">
        <v>0</v>
      </c>
      <c r="P633" s="206" t="e">
        <f t="shared" si="76"/>
        <v>#DIV/0!</v>
      </c>
      <c r="Q633" s="41">
        <v>0</v>
      </c>
      <c r="R633" s="41">
        <f t="shared" si="77"/>
        <v>0</v>
      </c>
    </row>
    <row r="634" spans="1:18" ht="25.5" hidden="1">
      <c r="A634" s="13"/>
      <c r="B634" s="13"/>
      <c r="C634" s="14"/>
      <c r="D634" s="160"/>
      <c r="E634" s="160"/>
      <c r="F634" s="331"/>
      <c r="G634" s="46"/>
      <c r="H634" s="15" t="s">
        <v>645</v>
      </c>
      <c r="I634" s="41">
        <f>I635</f>
        <v>0</v>
      </c>
      <c r="J634" s="41">
        <f>J635</f>
        <v>0</v>
      </c>
      <c r="K634" s="41">
        <f>K635</f>
        <v>0</v>
      </c>
      <c r="L634" s="206" t="e">
        <f aca="true" t="shared" si="82" ref="L634:L643">(K634/I634)*100</f>
        <v>#DIV/0!</v>
      </c>
      <c r="M634" s="206" t="e">
        <f t="shared" si="79"/>
        <v>#DIV/0!</v>
      </c>
      <c r="N634" s="206" t="e">
        <f t="shared" si="80"/>
        <v>#DIV/0!</v>
      </c>
      <c r="O634" s="41">
        <f>O635</f>
        <v>0</v>
      </c>
      <c r="P634" s="206" t="e">
        <f t="shared" si="76"/>
        <v>#DIV/0!</v>
      </c>
      <c r="Q634" s="41">
        <f>Q635</f>
        <v>0</v>
      </c>
      <c r="R634" s="41">
        <f t="shared" si="77"/>
        <v>0</v>
      </c>
    </row>
    <row r="635" spans="1:18" ht="12.75" hidden="1">
      <c r="A635" s="13"/>
      <c r="B635" s="13"/>
      <c r="C635" s="14"/>
      <c r="D635" s="220"/>
      <c r="E635" s="16"/>
      <c r="F635" s="276">
        <v>114</v>
      </c>
      <c r="G635" s="13">
        <v>511</v>
      </c>
      <c r="H635" s="166" t="s">
        <v>78</v>
      </c>
      <c r="I635" s="41"/>
      <c r="J635" s="41"/>
      <c r="K635" s="41"/>
      <c r="L635" s="206" t="e">
        <f t="shared" si="82"/>
        <v>#DIV/0!</v>
      </c>
      <c r="M635" s="206" t="e">
        <f t="shared" si="79"/>
        <v>#DIV/0!</v>
      </c>
      <c r="N635" s="206" t="e">
        <f t="shared" si="80"/>
        <v>#DIV/0!</v>
      </c>
      <c r="O635" s="41"/>
      <c r="P635" s="206" t="e">
        <f t="shared" si="76"/>
        <v>#DIV/0!</v>
      </c>
      <c r="Q635" s="41">
        <v>0</v>
      </c>
      <c r="R635" s="41">
        <f t="shared" si="77"/>
        <v>0</v>
      </c>
    </row>
    <row r="636" spans="1:18" ht="25.5" hidden="1">
      <c r="A636" s="13"/>
      <c r="B636" s="13"/>
      <c r="C636" s="14"/>
      <c r="D636" s="160"/>
      <c r="E636" s="160"/>
      <c r="F636" s="331"/>
      <c r="G636" s="46"/>
      <c r="H636" s="15" t="s">
        <v>646</v>
      </c>
      <c r="I636" s="41">
        <f>I637</f>
        <v>0</v>
      </c>
      <c r="J636" s="41">
        <f>J637</f>
        <v>0</v>
      </c>
      <c r="K636" s="41">
        <f>K637</f>
        <v>0</v>
      </c>
      <c r="L636" s="206" t="e">
        <f t="shared" si="82"/>
        <v>#DIV/0!</v>
      </c>
      <c r="M636" s="206" t="e">
        <f t="shared" si="79"/>
        <v>#DIV/0!</v>
      </c>
      <c r="N636" s="206" t="e">
        <f t="shared" si="80"/>
        <v>#DIV/0!</v>
      </c>
      <c r="O636" s="41">
        <f>O637</f>
        <v>0</v>
      </c>
      <c r="P636" s="206" t="e">
        <f t="shared" si="76"/>
        <v>#DIV/0!</v>
      </c>
      <c r="Q636" s="41">
        <f>Q637</f>
        <v>0</v>
      </c>
      <c r="R636" s="41">
        <f t="shared" si="77"/>
        <v>0</v>
      </c>
    </row>
    <row r="637" spans="1:18" ht="12.75" hidden="1">
      <c r="A637" s="13"/>
      <c r="B637" s="13"/>
      <c r="C637" s="14"/>
      <c r="D637" s="220"/>
      <c r="E637" s="16"/>
      <c r="F637" s="276">
        <v>115</v>
      </c>
      <c r="G637" s="13">
        <v>511</v>
      </c>
      <c r="H637" s="166" t="s">
        <v>78</v>
      </c>
      <c r="I637" s="41"/>
      <c r="J637" s="41"/>
      <c r="K637" s="41"/>
      <c r="L637" s="206" t="e">
        <f t="shared" si="82"/>
        <v>#DIV/0!</v>
      </c>
      <c r="M637" s="206" t="e">
        <f t="shared" si="79"/>
        <v>#DIV/0!</v>
      </c>
      <c r="N637" s="206" t="e">
        <f t="shared" si="80"/>
        <v>#DIV/0!</v>
      </c>
      <c r="O637" s="41"/>
      <c r="P637" s="206" t="e">
        <f t="shared" si="76"/>
        <v>#DIV/0!</v>
      </c>
      <c r="Q637" s="41">
        <v>0</v>
      </c>
      <c r="R637" s="41">
        <f t="shared" si="77"/>
        <v>0</v>
      </c>
    </row>
    <row r="638" spans="1:18" ht="25.5" hidden="1">
      <c r="A638" s="13"/>
      <c r="B638" s="13"/>
      <c r="C638" s="14"/>
      <c r="D638" s="160"/>
      <c r="E638" s="16"/>
      <c r="F638" s="276"/>
      <c r="G638" s="13"/>
      <c r="H638" s="15" t="s">
        <v>772</v>
      </c>
      <c r="I638" s="41">
        <f>I639</f>
        <v>0</v>
      </c>
      <c r="J638" s="41">
        <f>J639</f>
        <v>0</v>
      </c>
      <c r="K638" s="41">
        <f>K639</f>
        <v>0</v>
      </c>
      <c r="L638" s="206" t="e">
        <f t="shared" si="82"/>
        <v>#DIV/0!</v>
      </c>
      <c r="M638" s="206" t="e">
        <f t="shared" si="79"/>
        <v>#DIV/0!</v>
      </c>
      <c r="N638" s="206" t="e">
        <f t="shared" si="80"/>
        <v>#DIV/0!</v>
      </c>
      <c r="O638" s="41">
        <f>O639</f>
        <v>0</v>
      </c>
      <c r="P638" s="206" t="e">
        <f t="shared" si="76"/>
        <v>#DIV/0!</v>
      </c>
      <c r="Q638" s="41">
        <f>Q639</f>
        <v>0</v>
      </c>
      <c r="R638" s="41">
        <f t="shared" si="77"/>
        <v>0</v>
      </c>
    </row>
    <row r="639" spans="1:18" ht="12.75" hidden="1">
      <c r="A639" s="13"/>
      <c r="B639" s="13"/>
      <c r="C639" s="14"/>
      <c r="D639" s="220"/>
      <c r="E639" s="16"/>
      <c r="F639" s="276" t="s">
        <v>569</v>
      </c>
      <c r="G639" s="13">
        <v>511</v>
      </c>
      <c r="H639" s="166" t="s">
        <v>78</v>
      </c>
      <c r="I639" s="41">
        <v>0</v>
      </c>
      <c r="J639" s="41">
        <v>0</v>
      </c>
      <c r="K639" s="41">
        <v>0</v>
      </c>
      <c r="L639" s="206" t="e">
        <f t="shared" si="82"/>
        <v>#DIV/0!</v>
      </c>
      <c r="M639" s="206" t="e">
        <f t="shared" si="79"/>
        <v>#DIV/0!</v>
      </c>
      <c r="N639" s="206" t="e">
        <f t="shared" si="80"/>
        <v>#DIV/0!</v>
      </c>
      <c r="O639" s="41">
        <v>0</v>
      </c>
      <c r="P639" s="206" t="e">
        <f t="shared" si="76"/>
        <v>#DIV/0!</v>
      </c>
      <c r="Q639" s="206">
        <v>0</v>
      </c>
      <c r="R639" s="41">
        <f t="shared" si="77"/>
        <v>0</v>
      </c>
    </row>
    <row r="640" spans="1:18" ht="25.5" hidden="1">
      <c r="A640" s="13"/>
      <c r="B640" s="13"/>
      <c r="C640" s="14"/>
      <c r="D640" s="160" t="s">
        <v>647</v>
      </c>
      <c r="E640" s="160"/>
      <c r="F640" s="318"/>
      <c r="G640" s="14"/>
      <c r="H640" s="15" t="s">
        <v>648</v>
      </c>
      <c r="I640" s="206">
        <f>I675</f>
        <v>0</v>
      </c>
      <c r="J640" s="206">
        <f>J675</f>
        <v>0</v>
      </c>
      <c r="K640" s="206">
        <f>K675</f>
        <v>0</v>
      </c>
      <c r="L640" s="206">
        <v>0</v>
      </c>
      <c r="M640" s="206" t="e">
        <f t="shared" si="79"/>
        <v>#DIV/0!</v>
      </c>
      <c r="N640" s="206" t="e">
        <f t="shared" si="80"/>
        <v>#DIV/0!</v>
      </c>
      <c r="O640" s="206">
        <f>O675</f>
        <v>0</v>
      </c>
      <c r="P640" s="206" t="e">
        <f t="shared" si="76"/>
        <v>#DIV/0!</v>
      </c>
      <c r="Q640" s="206">
        <f>Q675</f>
        <v>0</v>
      </c>
      <c r="R640" s="41">
        <f t="shared" si="77"/>
        <v>0</v>
      </c>
    </row>
    <row r="641" spans="1:18" ht="38.25" hidden="1">
      <c r="A641" s="13"/>
      <c r="B641" s="13"/>
      <c r="C641" s="14"/>
      <c r="D641" s="160" t="s">
        <v>650</v>
      </c>
      <c r="E641" s="160"/>
      <c r="F641" s="318"/>
      <c r="G641" s="14"/>
      <c r="H641" s="15" t="s">
        <v>651</v>
      </c>
      <c r="I641" s="41">
        <f>I642</f>
        <v>0</v>
      </c>
      <c r="J641" s="41">
        <f>J642</f>
        <v>0</v>
      </c>
      <c r="K641" s="41">
        <f>K642</f>
        <v>0</v>
      </c>
      <c r="L641" s="206">
        <v>0</v>
      </c>
      <c r="M641" s="206" t="e">
        <f t="shared" si="79"/>
        <v>#DIV/0!</v>
      </c>
      <c r="N641" s="206" t="e">
        <f t="shared" si="80"/>
        <v>#DIV/0!</v>
      </c>
      <c r="O641" s="41">
        <f>O642</f>
        <v>0</v>
      </c>
      <c r="P641" s="206" t="e">
        <f t="shared" si="76"/>
        <v>#DIV/0!</v>
      </c>
      <c r="Q641" s="41">
        <f>Q642</f>
        <v>0</v>
      </c>
      <c r="R641" s="41">
        <f t="shared" si="77"/>
        <v>0</v>
      </c>
    </row>
    <row r="642" spans="1:18" ht="12.75" hidden="1">
      <c r="A642" s="13"/>
      <c r="B642" s="13"/>
      <c r="C642" s="14"/>
      <c r="D642" s="220"/>
      <c r="E642" s="16"/>
      <c r="F642" s="276" t="s">
        <v>800</v>
      </c>
      <c r="G642" s="13">
        <v>515</v>
      </c>
      <c r="H642" s="166" t="s">
        <v>526</v>
      </c>
      <c r="I642" s="41"/>
      <c r="J642" s="41"/>
      <c r="K642" s="41"/>
      <c r="L642" s="206">
        <v>0</v>
      </c>
      <c r="M642" s="206" t="e">
        <f t="shared" si="79"/>
        <v>#DIV/0!</v>
      </c>
      <c r="N642" s="206" t="e">
        <f t="shared" si="80"/>
        <v>#DIV/0!</v>
      </c>
      <c r="O642" s="41"/>
      <c r="P642" s="206" t="e">
        <f t="shared" si="76"/>
        <v>#DIV/0!</v>
      </c>
      <c r="Q642" s="41">
        <v>0</v>
      </c>
      <c r="R642" s="41">
        <f t="shared" si="77"/>
        <v>0</v>
      </c>
    </row>
    <row r="643" spans="1:18" ht="12.75" hidden="1">
      <c r="A643" s="13"/>
      <c r="B643" s="13"/>
      <c r="C643" s="14"/>
      <c r="D643" s="160"/>
      <c r="E643" s="160"/>
      <c r="F643" s="318"/>
      <c r="G643" s="14"/>
      <c r="H643" s="15" t="s">
        <v>611</v>
      </c>
      <c r="I643" s="206">
        <f>I677</f>
        <v>0</v>
      </c>
      <c r="J643" s="206">
        <f>J677</f>
        <v>0</v>
      </c>
      <c r="K643" s="206">
        <f>K677</f>
        <v>0</v>
      </c>
      <c r="L643" s="206" t="e">
        <f t="shared" si="82"/>
        <v>#DIV/0!</v>
      </c>
      <c r="M643" s="206" t="e">
        <f t="shared" si="79"/>
        <v>#DIV/0!</v>
      </c>
      <c r="N643" s="206" t="e">
        <f t="shared" si="80"/>
        <v>#DIV/0!</v>
      </c>
      <c r="O643" s="206">
        <f>O677</f>
        <v>0</v>
      </c>
      <c r="P643" s="206" t="e">
        <f t="shared" si="76"/>
        <v>#DIV/0!</v>
      </c>
      <c r="Q643" s="206">
        <f>Q677</f>
        <v>0</v>
      </c>
      <c r="R643" s="41">
        <f t="shared" si="77"/>
        <v>0</v>
      </c>
    </row>
    <row r="644" spans="1:18" ht="38.25" hidden="1">
      <c r="A644" s="13"/>
      <c r="B644" s="13"/>
      <c r="C644" s="14"/>
      <c r="D644" s="160"/>
      <c r="E644" s="160"/>
      <c r="F644" s="318"/>
      <c r="G644" s="14"/>
      <c r="H644" s="15" t="s">
        <v>652</v>
      </c>
      <c r="I644" s="41">
        <f>I645</f>
        <v>0</v>
      </c>
      <c r="J644" s="41">
        <f>J645</f>
        <v>0</v>
      </c>
      <c r="K644" s="41">
        <f>K645</f>
        <v>0</v>
      </c>
      <c r="L644" s="206">
        <v>0</v>
      </c>
      <c r="M644" s="206" t="e">
        <f t="shared" si="79"/>
        <v>#DIV/0!</v>
      </c>
      <c r="N644" s="206" t="e">
        <f t="shared" si="80"/>
        <v>#DIV/0!</v>
      </c>
      <c r="O644" s="41">
        <f>O645</f>
        <v>0</v>
      </c>
      <c r="P644" s="206" t="e">
        <f t="shared" si="76"/>
        <v>#DIV/0!</v>
      </c>
      <c r="Q644" s="41">
        <f>Q645</f>
        <v>0</v>
      </c>
      <c r="R644" s="41">
        <f t="shared" si="77"/>
        <v>0</v>
      </c>
    </row>
    <row r="645" spans="1:18" ht="12.75" hidden="1">
      <c r="A645" s="13"/>
      <c r="B645" s="13"/>
      <c r="C645" s="14"/>
      <c r="D645" s="220"/>
      <c r="E645" s="16"/>
      <c r="F645" s="276">
        <v>117</v>
      </c>
      <c r="G645" s="13">
        <v>511</v>
      </c>
      <c r="H645" s="166" t="s">
        <v>78</v>
      </c>
      <c r="I645" s="41">
        <v>0</v>
      </c>
      <c r="J645" s="41">
        <v>0</v>
      </c>
      <c r="K645" s="41">
        <v>0</v>
      </c>
      <c r="L645" s="206">
        <v>0</v>
      </c>
      <c r="M645" s="206" t="e">
        <f t="shared" si="79"/>
        <v>#DIV/0!</v>
      </c>
      <c r="N645" s="206" t="e">
        <f t="shared" si="80"/>
        <v>#DIV/0!</v>
      </c>
      <c r="O645" s="41">
        <v>0</v>
      </c>
      <c r="P645" s="206" t="e">
        <f t="shared" si="76"/>
        <v>#DIV/0!</v>
      </c>
      <c r="Q645" s="41">
        <v>0</v>
      </c>
      <c r="R645" s="41">
        <f t="shared" si="77"/>
        <v>0</v>
      </c>
    </row>
    <row r="646" spans="1:18" ht="25.5" hidden="1">
      <c r="A646" s="13"/>
      <c r="B646" s="13"/>
      <c r="C646" s="14"/>
      <c r="D646" s="160"/>
      <c r="E646" s="160"/>
      <c r="F646" s="331"/>
      <c r="G646" s="46"/>
      <c r="H646" s="15" t="s">
        <v>653</v>
      </c>
      <c r="I646" s="41">
        <f>I647</f>
        <v>0</v>
      </c>
      <c r="J646" s="41">
        <f>J647</f>
        <v>0</v>
      </c>
      <c r="K646" s="41">
        <f>K647</f>
        <v>0</v>
      </c>
      <c r="L646" s="206" t="e">
        <f aca="true" t="shared" si="83" ref="L646:L653">(K646/I646)*100</f>
        <v>#DIV/0!</v>
      </c>
      <c r="M646" s="206" t="e">
        <f t="shared" si="79"/>
        <v>#DIV/0!</v>
      </c>
      <c r="N646" s="206" t="e">
        <f t="shared" si="80"/>
        <v>#DIV/0!</v>
      </c>
      <c r="O646" s="41">
        <f>O647</f>
        <v>0</v>
      </c>
      <c r="P646" s="206" t="e">
        <f t="shared" si="76"/>
        <v>#DIV/0!</v>
      </c>
      <c r="Q646" s="41">
        <f>Q647</f>
        <v>0</v>
      </c>
      <c r="R646" s="41">
        <f t="shared" si="77"/>
        <v>0</v>
      </c>
    </row>
    <row r="647" spans="1:18" ht="12.75" hidden="1">
      <c r="A647" s="13"/>
      <c r="B647" s="13"/>
      <c r="C647" s="14"/>
      <c r="D647" s="220"/>
      <c r="E647" s="16"/>
      <c r="F647" s="276">
        <v>118</v>
      </c>
      <c r="G647" s="13">
        <v>511</v>
      </c>
      <c r="H647" s="166" t="s">
        <v>78</v>
      </c>
      <c r="I647" s="41"/>
      <c r="J647" s="41"/>
      <c r="K647" s="41"/>
      <c r="L647" s="206" t="e">
        <f t="shared" si="83"/>
        <v>#DIV/0!</v>
      </c>
      <c r="M647" s="206" t="e">
        <f t="shared" si="79"/>
        <v>#DIV/0!</v>
      </c>
      <c r="N647" s="206" t="e">
        <f t="shared" si="80"/>
        <v>#DIV/0!</v>
      </c>
      <c r="O647" s="41"/>
      <c r="P647" s="206" t="e">
        <f t="shared" si="76"/>
        <v>#DIV/0!</v>
      </c>
      <c r="Q647" s="41">
        <v>0</v>
      </c>
      <c r="R647" s="41">
        <f t="shared" si="77"/>
        <v>0</v>
      </c>
    </row>
    <row r="648" spans="1:18" ht="12.75" hidden="1">
      <c r="A648" s="13"/>
      <c r="B648" s="13"/>
      <c r="C648" s="14"/>
      <c r="D648" s="220" t="s">
        <v>742</v>
      </c>
      <c r="E648" s="16"/>
      <c r="F648" s="276"/>
      <c r="G648" s="13"/>
      <c r="H648" s="15" t="s">
        <v>744</v>
      </c>
      <c r="I648" s="41">
        <f aca="true" t="shared" si="84" ref="I648:K649">I649</f>
        <v>0</v>
      </c>
      <c r="J648" s="41">
        <f t="shared" si="84"/>
        <v>0</v>
      </c>
      <c r="K648" s="41">
        <f t="shared" si="84"/>
        <v>0</v>
      </c>
      <c r="L648" s="206">
        <v>0</v>
      </c>
      <c r="M648" s="206" t="e">
        <f t="shared" si="79"/>
        <v>#DIV/0!</v>
      </c>
      <c r="N648" s="206" t="e">
        <f t="shared" si="80"/>
        <v>#DIV/0!</v>
      </c>
      <c r="O648" s="41">
        <f>O649</f>
        <v>0</v>
      </c>
      <c r="P648" s="206" t="e">
        <f t="shared" si="76"/>
        <v>#DIV/0!</v>
      </c>
      <c r="Q648" s="41">
        <f>Q649</f>
        <v>0</v>
      </c>
      <c r="R648" s="41">
        <f t="shared" si="77"/>
        <v>0</v>
      </c>
    </row>
    <row r="649" spans="1:18" ht="25.5" hidden="1">
      <c r="A649" s="13"/>
      <c r="B649" s="13"/>
      <c r="C649" s="14"/>
      <c r="D649" s="220" t="s">
        <v>775</v>
      </c>
      <c r="E649" s="16"/>
      <c r="F649" s="276"/>
      <c r="G649" s="13"/>
      <c r="H649" s="15" t="s">
        <v>649</v>
      </c>
      <c r="I649" s="41">
        <f t="shared" si="84"/>
        <v>0</v>
      </c>
      <c r="J649" s="41">
        <f t="shared" si="84"/>
        <v>0</v>
      </c>
      <c r="K649" s="41">
        <f t="shared" si="84"/>
        <v>0</v>
      </c>
      <c r="L649" s="206">
        <v>0</v>
      </c>
      <c r="M649" s="206" t="e">
        <f t="shared" si="79"/>
        <v>#DIV/0!</v>
      </c>
      <c r="N649" s="206" t="e">
        <f t="shared" si="80"/>
        <v>#DIV/0!</v>
      </c>
      <c r="O649" s="41">
        <f>O650</f>
        <v>0</v>
      </c>
      <c r="P649" s="206" t="e">
        <f t="shared" si="76"/>
        <v>#DIV/0!</v>
      </c>
      <c r="Q649" s="41">
        <f>Q650</f>
        <v>0</v>
      </c>
      <c r="R649" s="41">
        <f t="shared" si="77"/>
        <v>0</v>
      </c>
    </row>
    <row r="650" spans="1:18" ht="12.75" hidden="1">
      <c r="A650" s="13"/>
      <c r="B650" s="13"/>
      <c r="C650" s="14"/>
      <c r="D650" s="220"/>
      <c r="E650" s="16"/>
      <c r="F650" s="276" t="s">
        <v>801</v>
      </c>
      <c r="G650" s="13">
        <v>511</v>
      </c>
      <c r="H650" s="166" t="s">
        <v>78</v>
      </c>
      <c r="I650" s="41"/>
      <c r="J650" s="41"/>
      <c r="K650" s="41"/>
      <c r="L650" s="206">
        <v>0</v>
      </c>
      <c r="M650" s="206" t="e">
        <f t="shared" si="79"/>
        <v>#DIV/0!</v>
      </c>
      <c r="N650" s="206" t="e">
        <f t="shared" si="80"/>
        <v>#DIV/0!</v>
      </c>
      <c r="O650" s="41"/>
      <c r="P650" s="206" t="e">
        <f t="shared" si="76"/>
        <v>#DIV/0!</v>
      </c>
      <c r="Q650" s="41">
        <v>0</v>
      </c>
      <c r="R650" s="41">
        <f t="shared" si="77"/>
        <v>0</v>
      </c>
    </row>
    <row r="651" spans="1:18" ht="12.75" hidden="1">
      <c r="A651" s="13"/>
      <c r="B651" s="13"/>
      <c r="C651" s="14"/>
      <c r="D651" s="220" t="s">
        <v>621</v>
      </c>
      <c r="E651" s="16"/>
      <c r="F651" s="276"/>
      <c r="G651" s="13"/>
      <c r="H651" s="15" t="s">
        <v>620</v>
      </c>
      <c r="I651" s="41">
        <f aca="true" t="shared" si="85" ref="I651:K652">I652</f>
        <v>0</v>
      </c>
      <c r="J651" s="41">
        <f t="shared" si="85"/>
        <v>0</v>
      </c>
      <c r="K651" s="41">
        <f t="shared" si="85"/>
        <v>0</v>
      </c>
      <c r="L651" s="206" t="e">
        <f t="shared" si="83"/>
        <v>#DIV/0!</v>
      </c>
      <c r="M651" s="206" t="e">
        <f t="shared" si="79"/>
        <v>#DIV/0!</v>
      </c>
      <c r="N651" s="206" t="e">
        <f t="shared" si="80"/>
        <v>#DIV/0!</v>
      </c>
      <c r="O651" s="41">
        <f>O652</f>
        <v>0</v>
      </c>
      <c r="P651" s="206" t="e">
        <f t="shared" si="76"/>
        <v>#DIV/0!</v>
      </c>
      <c r="Q651" s="41">
        <f>Q652</f>
        <v>0</v>
      </c>
      <c r="R651" s="41">
        <f t="shared" si="77"/>
        <v>0</v>
      </c>
    </row>
    <row r="652" spans="1:18" ht="38.25" hidden="1">
      <c r="A652" s="13"/>
      <c r="B652" s="13"/>
      <c r="C652" s="14"/>
      <c r="D652" s="220" t="s">
        <v>711</v>
      </c>
      <c r="E652" s="16"/>
      <c r="F652" s="276"/>
      <c r="G652" s="13"/>
      <c r="H652" s="15" t="s">
        <v>714</v>
      </c>
      <c r="I652" s="41">
        <f t="shared" si="85"/>
        <v>0</v>
      </c>
      <c r="J652" s="41">
        <f t="shared" si="85"/>
        <v>0</v>
      </c>
      <c r="K652" s="41">
        <f t="shared" si="85"/>
        <v>0</v>
      </c>
      <c r="L652" s="206" t="e">
        <f t="shared" si="83"/>
        <v>#DIV/0!</v>
      </c>
      <c r="M652" s="206" t="e">
        <f t="shared" si="79"/>
        <v>#DIV/0!</v>
      </c>
      <c r="N652" s="206" t="e">
        <f t="shared" si="80"/>
        <v>#DIV/0!</v>
      </c>
      <c r="O652" s="41">
        <f>O653</f>
        <v>0</v>
      </c>
      <c r="P652" s="206" t="e">
        <f t="shared" si="76"/>
        <v>#DIV/0!</v>
      </c>
      <c r="Q652" s="41">
        <f>Q653</f>
        <v>0</v>
      </c>
      <c r="R652" s="41">
        <f t="shared" si="77"/>
        <v>0</v>
      </c>
    </row>
    <row r="653" spans="1:18" ht="12.75" hidden="1">
      <c r="A653" s="13"/>
      <c r="B653" s="13"/>
      <c r="C653" s="14"/>
      <c r="D653" s="220"/>
      <c r="E653" s="16"/>
      <c r="F653" s="276" t="s">
        <v>805</v>
      </c>
      <c r="G653" s="13">
        <v>511</v>
      </c>
      <c r="H653" s="166" t="s">
        <v>78</v>
      </c>
      <c r="I653" s="41">
        <v>0</v>
      </c>
      <c r="J653" s="41">
        <v>0</v>
      </c>
      <c r="K653" s="41">
        <v>0</v>
      </c>
      <c r="L653" s="206" t="e">
        <f t="shared" si="83"/>
        <v>#DIV/0!</v>
      </c>
      <c r="M653" s="206" t="e">
        <f t="shared" si="79"/>
        <v>#DIV/0!</v>
      </c>
      <c r="N653" s="206" t="e">
        <f t="shared" si="80"/>
        <v>#DIV/0!</v>
      </c>
      <c r="O653" s="41">
        <v>0</v>
      </c>
      <c r="P653" s="206" t="e">
        <f t="shared" si="76"/>
        <v>#DIV/0!</v>
      </c>
      <c r="Q653" s="41">
        <v>0</v>
      </c>
      <c r="R653" s="41">
        <f t="shared" si="77"/>
        <v>0</v>
      </c>
    </row>
    <row r="654" spans="1:18" ht="12.75" hidden="1">
      <c r="A654" s="13"/>
      <c r="B654" s="13"/>
      <c r="C654" s="14"/>
      <c r="D654" s="220"/>
      <c r="E654" s="16"/>
      <c r="F654" s="276"/>
      <c r="G654" s="13"/>
      <c r="H654" s="15" t="s">
        <v>79</v>
      </c>
      <c r="I654" s="41"/>
      <c r="J654" s="41"/>
      <c r="K654" s="41"/>
      <c r="L654" s="206"/>
      <c r="M654" s="206" t="e">
        <f t="shared" si="79"/>
        <v>#DIV/0!</v>
      </c>
      <c r="N654" s="206" t="e">
        <f t="shared" si="80"/>
        <v>#DIV/0!</v>
      </c>
      <c r="O654" s="41"/>
      <c r="P654" s="206" t="e">
        <f t="shared" si="76"/>
        <v>#DIV/0!</v>
      </c>
      <c r="Q654" s="41"/>
      <c r="R654" s="41">
        <f t="shared" si="77"/>
        <v>0</v>
      </c>
    </row>
    <row r="655" spans="1:18" ht="12.75" hidden="1">
      <c r="A655" s="13"/>
      <c r="B655" s="13"/>
      <c r="C655" s="14"/>
      <c r="D655" s="220"/>
      <c r="E655" s="16"/>
      <c r="F655" s="276"/>
      <c r="G655" s="16" t="s">
        <v>52</v>
      </c>
      <c r="H655" s="173" t="s">
        <v>45</v>
      </c>
      <c r="I655" s="41">
        <f>I586-I657</f>
        <v>0</v>
      </c>
      <c r="J655" s="41">
        <f>J586-J657</f>
        <v>0</v>
      </c>
      <c r="K655" s="41">
        <f>K586-K657</f>
        <v>0</v>
      </c>
      <c r="L655" s="206">
        <v>0</v>
      </c>
      <c r="M655" s="206" t="e">
        <f t="shared" si="79"/>
        <v>#DIV/0!</v>
      </c>
      <c r="N655" s="206" t="e">
        <f t="shared" si="80"/>
        <v>#DIV/0!</v>
      </c>
      <c r="O655" s="41">
        <f>O586-O657</f>
        <v>0</v>
      </c>
      <c r="P655" s="206" t="e">
        <f t="shared" si="76"/>
        <v>#DIV/0!</v>
      </c>
      <c r="Q655" s="41">
        <v>0</v>
      </c>
      <c r="R655" s="41">
        <f t="shared" si="77"/>
        <v>0</v>
      </c>
    </row>
    <row r="656" spans="1:18" ht="12.75" hidden="1">
      <c r="A656" s="13"/>
      <c r="B656" s="13"/>
      <c r="C656" s="14"/>
      <c r="D656" s="220"/>
      <c r="E656" s="16"/>
      <c r="F656" s="276"/>
      <c r="G656" s="16" t="s">
        <v>52</v>
      </c>
      <c r="H656" s="173" t="s">
        <v>521</v>
      </c>
      <c r="I656" s="41"/>
      <c r="J656" s="41"/>
      <c r="K656" s="41"/>
      <c r="L656" s="206" t="e">
        <f>(K656/I656)*100</f>
        <v>#DIV/0!</v>
      </c>
      <c r="M656" s="206" t="e">
        <f t="shared" si="79"/>
        <v>#DIV/0!</v>
      </c>
      <c r="N656" s="206" t="e">
        <f t="shared" si="80"/>
        <v>#DIV/0!</v>
      </c>
      <c r="O656" s="41"/>
      <c r="P656" s="206" t="e">
        <f t="shared" si="76"/>
        <v>#DIV/0!</v>
      </c>
      <c r="Q656" s="41">
        <v>0</v>
      </c>
      <c r="R656" s="41">
        <f t="shared" si="77"/>
        <v>0</v>
      </c>
    </row>
    <row r="657" spans="1:18" ht="12.75" hidden="1">
      <c r="A657" s="13"/>
      <c r="B657" s="13"/>
      <c r="C657" s="14"/>
      <c r="D657" s="220"/>
      <c r="E657" s="16"/>
      <c r="F657" s="276"/>
      <c r="G657" s="16" t="s">
        <v>52</v>
      </c>
      <c r="H657" s="173" t="s">
        <v>488</v>
      </c>
      <c r="I657" s="41"/>
      <c r="J657" s="41"/>
      <c r="K657" s="41"/>
      <c r="L657" s="206" t="e">
        <f>(K657/I657)*100</f>
        <v>#DIV/0!</v>
      </c>
      <c r="M657" s="206" t="e">
        <f t="shared" si="79"/>
        <v>#DIV/0!</v>
      </c>
      <c r="N657" s="206" t="e">
        <f t="shared" si="80"/>
        <v>#DIV/0!</v>
      </c>
      <c r="O657" s="41"/>
      <c r="P657" s="206" t="e">
        <f aca="true" t="shared" si="86" ref="P657:P720">O657/K657*100</f>
        <v>#DIV/0!</v>
      </c>
      <c r="Q657" s="41">
        <v>0</v>
      </c>
      <c r="R657" s="41">
        <f t="shared" si="77"/>
        <v>0</v>
      </c>
    </row>
    <row r="658" spans="1:18" ht="12.75" hidden="1">
      <c r="A658" s="86"/>
      <c r="B658" s="86"/>
      <c r="C658" s="260"/>
      <c r="D658" s="221"/>
      <c r="E658" s="159"/>
      <c r="F658" s="276"/>
      <c r="G658" s="16" t="s">
        <v>80</v>
      </c>
      <c r="H658" s="173" t="s">
        <v>585</v>
      </c>
      <c r="I658" s="41"/>
      <c r="J658" s="41"/>
      <c r="K658" s="41"/>
      <c r="L658" s="206" t="e">
        <f>(K658/I658)*100</f>
        <v>#DIV/0!</v>
      </c>
      <c r="M658" s="206" t="e">
        <f t="shared" si="79"/>
        <v>#DIV/0!</v>
      </c>
      <c r="N658" s="206" t="e">
        <f t="shared" si="80"/>
        <v>#DIV/0!</v>
      </c>
      <c r="O658" s="41"/>
      <c r="P658" s="206" t="e">
        <f t="shared" si="86"/>
        <v>#DIV/0!</v>
      </c>
      <c r="Q658" s="41">
        <f>Q586</f>
        <v>0</v>
      </c>
      <c r="R658" s="41">
        <f t="shared" si="77"/>
        <v>0</v>
      </c>
    </row>
    <row r="659" spans="1:18" ht="14.25" customHeight="1" hidden="1">
      <c r="A659" s="21"/>
      <c r="B659" s="21"/>
      <c r="C659" s="44"/>
      <c r="D659" s="160"/>
      <c r="E659" s="160"/>
      <c r="F659" s="276"/>
      <c r="G659" s="13"/>
      <c r="H659" s="15" t="s">
        <v>81</v>
      </c>
      <c r="I659" s="206">
        <f>I655+I656+I657</f>
        <v>0</v>
      </c>
      <c r="J659" s="206">
        <f>J655+J656+J657</f>
        <v>0</v>
      </c>
      <c r="K659" s="206">
        <f>K655+K656+K657</f>
        <v>0</v>
      </c>
      <c r="L659" s="206">
        <v>0</v>
      </c>
      <c r="M659" s="206" t="e">
        <f t="shared" si="79"/>
        <v>#DIV/0!</v>
      </c>
      <c r="N659" s="206" t="e">
        <f t="shared" si="80"/>
        <v>#DIV/0!</v>
      </c>
      <c r="O659" s="206">
        <f>O655+O656+O657</f>
        <v>0</v>
      </c>
      <c r="P659" s="206" t="e">
        <f t="shared" si="86"/>
        <v>#DIV/0!</v>
      </c>
      <c r="Q659" s="206">
        <f>Q658</f>
        <v>0</v>
      </c>
      <c r="R659" s="41">
        <f t="shared" si="77"/>
        <v>0</v>
      </c>
    </row>
    <row r="660" spans="1:18" ht="12.75" hidden="1">
      <c r="A660" s="13"/>
      <c r="B660" s="13"/>
      <c r="C660" s="14"/>
      <c r="D660" s="220"/>
      <c r="E660" s="16"/>
      <c r="F660" s="276"/>
      <c r="G660" s="13"/>
      <c r="H660" s="15" t="s">
        <v>434</v>
      </c>
      <c r="I660" s="206"/>
      <c r="J660" s="206"/>
      <c r="K660" s="206"/>
      <c r="L660" s="206"/>
      <c r="M660" s="206" t="e">
        <f t="shared" si="79"/>
        <v>#DIV/0!</v>
      </c>
      <c r="N660" s="206" t="e">
        <f t="shared" si="80"/>
        <v>#DIV/0!</v>
      </c>
      <c r="O660" s="206"/>
      <c r="P660" s="206" t="e">
        <f t="shared" si="86"/>
        <v>#DIV/0!</v>
      </c>
      <c r="Q660" s="206"/>
      <c r="R660" s="41">
        <f aca="true" t="shared" si="87" ref="R660:R723">O660+Q660</f>
        <v>0</v>
      </c>
    </row>
    <row r="661" spans="1:18" ht="12.75" hidden="1">
      <c r="A661" s="13"/>
      <c r="B661" s="13"/>
      <c r="C661" s="14"/>
      <c r="D661" s="220"/>
      <c r="E661" s="16"/>
      <c r="F661" s="276"/>
      <c r="G661" s="16" t="s">
        <v>52</v>
      </c>
      <c r="H661" s="173" t="s">
        <v>45</v>
      </c>
      <c r="I661" s="41">
        <f aca="true" t="shared" si="88" ref="I661:K663">I655</f>
        <v>0</v>
      </c>
      <c r="J661" s="41">
        <f t="shared" si="88"/>
        <v>0</v>
      </c>
      <c r="K661" s="41">
        <f t="shared" si="88"/>
        <v>0</v>
      </c>
      <c r="L661" s="206">
        <v>0</v>
      </c>
      <c r="M661" s="206" t="e">
        <f t="shared" si="79"/>
        <v>#DIV/0!</v>
      </c>
      <c r="N661" s="206" t="e">
        <f t="shared" si="80"/>
        <v>#DIV/0!</v>
      </c>
      <c r="O661" s="41">
        <f>O655</f>
        <v>0</v>
      </c>
      <c r="P661" s="206" t="e">
        <f t="shared" si="86"/>
        <v>#DIV/0!</v>
      </c>
      <c r="Q661" s="41"/>
      <c r="R661" s="41">
        <f t="shared" si="87"/>
        <v>0</v>
      </c>
    </row>
    <row r="662" spans="1:18" ht="25.5" hidden="1">
      <c r="A662" s="13"/>
      <c r="B662" s="13"/>
      <c r="C662" s="14"/>
      <c r="D662" s="220"/>
      <c r="E662" s="16"/>
      <c r="F662" s="276"/>
      <c r="G662" s="16" t="s">
        <v>52</v>
      </c>
      <c r="H662" s="173" t="s">
        <v>509</v>
      </c>
      <c r="I662" s="41">
        <f t="shared" si="88"/>
        <v>0</v>
      </c>
      <c r="J662" s="41">
        <f t="shared" si="88"/>
        <v>0</v>
      </c>
      <c r="K662" s="41">
        <f t="shared" si="88"/>
        <v>0</v>
      </c>
      <c r="L662" s="206" t="e">
        <f>(K662/I662)*100</f>
        <v>#DIV/0!</v>
      </c>
      <c r="M662" s="206" t="e">
        <f t="shared" si="79"/>
        <v>#DIV/0!</v>
      </c>
      <c r="N662" s="206" t="e">
        <f t="shared" si="80"/>
        <v>#DIV/0!</v>
      </c>
      <c r="O662" s="41">
        <f>O656</f>
        <v>0</v>
      </c>
      <c r="P662" s="206" t="e">
        <f t="shared" si="86"/>
        <v>#DIV/0!</v>
      </c>
      <c r="Q662" s="41">
        <f>Q655</f>
        <v>0</v>
      </c>
      <c r="R662" s="41">
        <f t="shared" si="87"/>
        <v>0</v>
      </c>
    </row>
    <row r="663" spans="1:18" ht="12.75" hidden="1">
      <c r="A663" s="13"/>
      <c r="B663" s="13"/>
      <c r="C663" s="14"/>
      <c r="D663" s="220"/>
      <c r="E663" s="16"/>
      <c r="F663" s="276"/>
      <c r="G663" s="16" t="s">
        <v>52</v>
      </c>
      <c r="H663" s="173" t="s">
        <v>488</v>
      </c>
      <c r="I663" s="41">
        <f t="shared" si="88"/>
        <v>0</v>
      </c>
      <c r="J663" s="41">
        <f t="shared" si="88"/>
        <v>0</v>
      </c>
      <c r="K663" s="41">
        <f t="shared" si="88"/>
        <v>0</v>
      </c>
      <c r="L663" s="206" t="e">
        <f>(K663/I663)*100</f>
        <v>#DIV/0!</v>
      </c>
      <c r="M663" s="206" t="e">
        <f t="shared" si="79"/>
        <v>#DIV/0!</v>
      </c>
      <c r="N663" s="206" t="e">
        <f t="shared" si="80"/>
        <v>#DIV/0!</v>
      </c>
      <c r="O663" s="41">
        <f>O657</f>
        <v>0</v>
      </c>
      <c r="P663" s="206" t="e">
        <f t="shared" si="86"/>
        <v>#DIV/0!</v>
      </c>
      <c r="Q663" s="41">
        <f>Q656</f>
        <v>0</v>
      </c>
      <c r="R663" s="41">
        <f t="shared" si="87"/>
        <v>0</v>
      </c>
    </row>
    <row r="664" spans="1:18" ht="12.75" hidden="1">
      <c r="A664" s="13"/>
      <c r="B664" s="13"/>
      <c r="C664" s="14"/>
      <c r="D664" s="220"/>
      <c r="E664" s="16"/>
      <c r="F664" s="276"/>
      <c r="G664" s="16" t="s">
        <v>80</v>
      </c>
      <c r="H664" s="173" t="s">
        <v>585</v>
      </c>
      <c r="I664" s="41"/>
      <c r="J664" s="41"/>
      <c r="K664" s="41"/>
      <c r="L664" s="206" t="e">
        <f>(K664/I664)*100</f>
        <v>#DIV/0!</v>
      </c>
      <c r="M664" s="206" t="e">
        <f t="shared" si="79"/>
        <v>#DIV/0!</v>
      </c>
      <c r="N664" s="206" t="e">
        <f t="shared" si="80"/>
        <v>#DIV/0!</v>
      </c>
      <c r="O664" s="41"/>
      <c r="P664" s="206" t="e">
        <f t="shared" si="86"/>
        <v>#DIV/0!</v>
      </c>
      <c r="Q664" s="41">
        <f>Q586</f>
        <v>0</v>
      </c>
      <c r="R664" s="41">
        <f t="shared" si="87"/>
        <v>0</v>
      </c>
    </row>
    <row r="665" spans="1:18" ht="12.75" hidden="1">
      <c r="A665" s="13"/>
      <c r="B665" s="13"/>
      <c r="C665" s="14"/>
      <c r="D665" s="220"/>
      <c r="E665" s="16"/>
      <c r="F665" s="276"/>
      <c r="G665" s="13"/>
      <c r="H665" s="15" t="s">
        <v>433</v>
      </c>
      <c r="I665" s="206">
        <f>SUM(I661:I663)</f>
        <v>0</v>
      </c>
      <c r="J665" s="206">
        <f>SUM(J661:J663)</f>
        <v>0</v>
      </c>
      <c r="K665" s="206">
        <f>SUM(K661:K663)</f>
        <v>0</v>
      </c>
      <c r="L665" s="206">
        <v>0</v>
      </c>
      <c r="M665" s="206" t="e">
        <f t="shared" si="79"/>
        <v>#DIV/0!</v>
      </c>
      <c r="N665" s="206" t="e">
        <f t="shared" si="80"/>
        <v>#DIV/0!</v>
      </c>
      <c r="O665" s="206">
        <f>SUM(O661:O663)</f>
        <v>0</v>
      </c>
      <c r="P665" s="206" t="e">
        <f t="shared" si="86"/>
        <v>#DIV/0!</v>
      </c>
      <c r="Q665" s="206">
        <f>Q659</f>
        <v>0</v>
      </c>
      <c r="R665" s="41">
        <f t="shared" si="87"/>
        <v>0</v>
      </c>
    </row>
    <row r="666" spans="1:18" ht="25.5" hidden="1">
      <c r="A666" s="13"/>
      <c r="B666" s="13"/>
      <c r="C666" s="14"/>
      <c r="D666" s="169"/>
      <c r="E666" s="169"/>
      <c r="F666" s="276"/>
      <c r="G666" s="13"/>
      <c r="H666" s="212" t="s">
        <v>635</v>
      </c>
      <c r="I666" s="206">
        <f>I667</f>
        <v>0</v>
      </c>
      <c r="J666" s="206">
        <f>J667</f>
        <v>0</v>
      </c>
      <c r="K666" s="206">
        <f>K667</f>
        <v>0</v>
      </c>
      <c r="L666" s="206">
        <v>0</v>
      </c>
      <c r="M666" s="206" t="e">
        <f t="shared" si="79"/>
        <v>#DIV/0!</v>
      </c>
      <c r="N666" s="206" t="e">
        <f t="shared" si="80"/>
        <v>#DIV/0!</v>
      </c>
      <c r="O666" s="206">
        <f>O667</f>
        <v>0</v>
      </c>
      <c r="P666" s="206" t="e">
        <f t="shared" si="86"/>
        <v>#DIV/0!</v>
      </c>
      <c r="Q666" s="206">
        <f>Q667</f>
        <v>0</v>
      </c>
      <c r="R666" s="41">
        <f t="shared" si="87"/>
        <v>0</v>
      </c>
    </row>
    <row r="667" spans="1:18" ht="12.75" hidden="1">
      <c r="A667" s="13"/>
      <c r="B667" s="13"/>
      <c r="C667" s="14"/>
      <c r="D667" s="169"/>
      <c r="E667" s="169" t="s">
        <v>11</v>
      </c>
      <c r="F667" s="276"/>
      <c r="G667" s="16" t="s">
        <v>52</v>
      </c>
      <c r="H667" s="173" t="s">
        <v>45</v>
      </c>
      <c r="I667" s="41">
        <f>I624+I627+I629</f>
        <v>0</v>
      </c>
      <c r="J667" s="41">
        <f>J624+J627+J629</f>
        <v>0</v>
      </c>
      <c r="K667" s="41">
        <f>K624+K627+K629</f>
        <v>0</v>
      </c>
      <c r="L667" s="206">
        <v>0</v>
      </c>
      <c r="M667" s="206" t="e">
        <f t="shared" si="79"/>
        <v>#DIV/0!</v>
      </c>
      <c r="N667" s="206" t="e">
        <f t="shared" si="80"/>
        <v>#DIV/0!</v>
      </c>
      <c r="O667" s="41">
        <f>O624+O627+O629</f>
        <v>0</v>
      </c>
      <c r="P667" s="206" t="e">
        <f t="shared" si="86"/>
        <v>#DIV/0!</v>
      </c>
      <c r="Q667" s="41">
        <f>Q624+Q627+Q629</f>
        <v>0</v>
      </c>
      <c r="R667" s="41">
        <f t="shared" si="87"/>
        <v>0</v>
      </c>
    </row>
    <row r="668" spans="1:18" ht="25.5" hidden="1">
      <c r="A668" s="13"/>
      <c r="B668" s="13"/>
      <c r="C668" s="14"/>
      <c r="D668" s="169"/>
      <c r="E668" s="169"/>
      <c r="F668" s="276"/>
      <c r="G668" s="13"/>
      <c r="H668" s="212" t="s">
        <v>655</v>
      </c>
      <c r="I668" s="206">
        <f>I669</f>
        <v>0</v>
      </c>
      <c r="J668" s="206">
        <f>J669</f>
        <v>0</v>
      </c>
      <c r="K668" s="206">
        <f>K669</f>
        <v>0</v>
      </c>
      <c r="L668" s="206">
        <v>0</v>
      </c>
      <c r="M668" s="206" t="e">
        <f t="shared" si="79"/>
        <v>#DIV/0!</v>
      </c>
      <c r="N668" s="206" t="e">
        <f t="shared" si="80"/>
        <v>#DIV/0!</v>
      </c>
      <c r="O668" s="206">
        <f>O669</f>
        <v>0</v>
      </c>
      <c r="P668" s="206" t="e">
        <f t="shared" si="86"/>
        <v>#DIV/0!</v>
      </c>
      <c r="Q668" s="206">
        <f>Q669</f>
        <v>0</v>
      </c>
      <c r="R668" s="41">
        <f t="shared" si="87"/>
        <v>0</v>
      </c>
    </row>
    <row r="669" spans="1:18" ht="12.75" hidden="1">
      <c r="A669" s="13"/>
      <c r="B669" s="13"/>
      <c r="C669" s="14"/>
      <c r="D669" s="169"/>
      <c r="E669" s="169" t="s">
        <v>7</v>
      </c>
      <c r="F669" s="276"/>
      <c r="G669" s="16" t="s">
        <v>52</v>
      </c>
      <c r="H669" s="173" t="s">
        <v>45</v>
      </c>
      <c r="I669" s="41">
        <f>I620</f>
        <v>0</v>
      </c>
      <c r="J669" s="41">
        <f>J620</f>
        <v>0</v>
      </c>
      <c r="K669" s="41">
        <f>K620</f>
        <v>0</v>
      </c>
      <c r="L669" s="206">
        <v>0</v>
      </c>
      <c r="M669" s="206" t="e">
        <f t="shared" si="79"/>
        <v>#DIV/0!</v>
      </c>
      <c r="N669" s="206" t="e">
        <f t="shared" si="80"/>
        <v>#DIV/0!</v>
      </c>
      <c r="O669" s="41">
        <f>O620</f>
        <v>0</v>
      </c>
      <c r="P669" s="206" t="e">
        <f t="shared" si="86"/>
        <v>#DIV/0!</v>
      </c>
      <c r="Q669" s="41">
        <f>Q620</f>
        <v>0</v>
      </c>
      <c r="R669" s="41">
        <f t="shared" si="87"/>
        <v>0</v>
      </c>
    </row>
    <row r="670" spans="1:18" ht="25.5" hidden="1">
      <c r="A670" s="13"/>
      <c r="B670" s="13"/>
      <c r="C670" s="14"/>
      <c r="D670" s="169"/>
      <c r="E670" s="169"/>
      <c r="F670" s="276"/>
      <c r="G670" s="13"/>
      <c r="H670" s="212" t="s">
        <v>656</v>
      </c>
      <c r="I670" s="206">
        <f>I671</f>
        <v>0</v>
      </c>
      <c r="J670" s="206">
        <f>J671</f>
        <v>0</v>
      </c>
      <c r="K670" s="206">
        <f>K671</f>
        <v>0</v>
      </c>
      <c r="L670" s="206">
        <v>0</v>
      </c>
      <c r="M670" s="206" t="e">
        <f t="shared" si="79"/>
        <v>#DIV/0!</v>
      </c>
      <c r="N670" s="206" t="e">
        <f t="shared" si="80"/>
        <v>#DIV/0!</v>
      </c>
      <c r="O670" s="206">
        <f>O671</f>
        <v>0</v>
      </c>
      <c r="P670" s="206" t="e">
        <f t="shared" si="86"/>
        <v>#DIV/0!</v>
      </c>
      <c r="Q670" s="206">
        <f>Q671</f>
        <v>0</v>
      </c>
      <c r="R670" s="41">
        <f t="shared" si="87"/>
        <v>0</v>
      </c>
    </row>
    <row r="671" spans="1:18" ht="12.75" hidden="1">
      <c r="A671" s="13"/>
      <c r="B671" s="13"/>
      <c r="C671" s="14"/>
      <c r="D671" s="169"/>
      <c r="E671" s="169" t="s">
        <v>12</v>
      </c>
      <c r="F671" s="276"/>
      <c r="G671" s="16" t="s">
        <v>52</v>
      </c>
      <c r="H671" s="173" t="s">
        <v>45</v>
      </c>
      <c r="I671" s="41">
        <f>I589+I591+I615+I617</f>
        <v>0</v>
      </c>
      <c r="J671" s="41">
        <f>J589+J591+J615+J617</f>
        <v>0</v>
      </c>
      <c r="K671" s="41">
        <f>K589+K591+K615+K617</f>
        <v>0</v>
      </c>
      <c r="L671" s="206">
        <v>0</v>
      </c>
      <c r="M671" s="206" t="e">
        <f t="shared" si="79"/>
        <v>#DIV/0!</v>
      </c>
      <c r="N671" s="206" t="e">
        <f t="shared" si="80"/>
        <v>#DIV/0!</v>
      </c>
      <c r="O671" s="41">
        <f>O589+O591+O615+O617</f>
        <v>0</v>
      </c>
      <c r="P671" s="206" t="e">
        <f t="shared" si="86"/>
        <v>#DIV/0!</v>
      </c>
      <c r="Q671" s="41">
        <f>Q589+Q591+Q615</f>
        <v>0</v>
      </c>
      <c r="R671" s="41">
        <f t="shared" si="87"/>
        <v>0</v>
      </c>
    </row>
    <row r="672" spans="1:18" ht="25.5" hidden="1">
      <c r="A672" s="13"/>
      <c r="B672" s="13"/>
      <c r="C672" s="14"/>
      <c r="D672" s="169"/>
      <c r="E672" s="169"/>
      <c r="F672" s="276"/>
      <c r="G672" s="13"/>
      <c r="H672" s="212" t="s">
        <v>657</v>
      </c>
      <c r="I672" s="206">
        <f>I673+I674</f>
        <v>0</v>
      </c>
      <c r="J672" s="206">
        <f>J673+J674</f>
        <v>0</v>
      </c>
      <c r="K672" s="206">
        <f>K673+K674</f>
        <v>0</v>
      </c>
      <c r="L672" s="206" t="e">
        <f>(K672/I672)*100</f>
        <v>#DIV/0!</v>
      </c>
      <c r="M672" s="206" t="e">
        <f t="shared" si="79"/>
        <v>#DIV/0!</v>
      </c>
      <c r="N672" s="206" t="e">
        <f t="shared" si="80"/>
        <v>#DIV/0!</v>
      </c>
      <c r="O672" s="206">
        <f>O673+O674</f>
        <v>0</v>
      </c>
      <c r="P672" s="206" t="e">
        <f t="shared" si="86"/>
        <v>#DIV/0!</v>
      </c>
      <c r="Q672" s="206">
        <f>Q673</f>
        <v>0</v>
      </c>
      <c r="R672" s="41">
        <f t="shared" si="87"/>
        <v>0</v>
      </c>
    </row>
    <row r="673" spans="1:18" ht="12.75" hidden="1">
      <c r="A673" s="13"/>
      <c r="B673" s="13"/>
      <c r="C673" s="14"/>
      <c r="D673" s="169"/>
      <c r="E673" s="169" t="s">
        <v>13</v>
      </c>
      <c r="F673" s="276"/>
      <c r="G673" s="16" t="s">
        <v>52</v>
      </c>
      <c r="H673" s="173" t="s">
        <v>45</v>
      </c>
      <c r="I673" s="41">
        <f>I632+I634+I636+I638-I674</f>
        <v>0</v>
      </c>
      <c r="J673" s="41">
        <f>J632+J634+J636+J638-J674</f>
        <v>0</v>
      </c>
      <c r="K673" s="41">
        <f>K632+K634+K636+K638-K674</f>
        <v>0</v>
      </c>
      <c r="L673" s="206" t="e">
        <f>(K673/I673)*100</f>
        <v>#DIV/0!</v>
      </c>
      <c r="M673" s="206" t="e">
        <f t="shared" si="79"/>
        <v>#DIV/0!</v>
      </c>
      <c r="N673" s="206" t="e">
        <f t="shared" si="80"/>
        <v>#DIV/0!</v>
      </c>
      <c r="O673" s="41">
        <f>O632+O634+O636+O638-O674</f>
        <v>0</v>
      </c>
      <c r="P673" s="206" t="e">
        <f t="shared" si="86"/>
        <v>#DIV/0!</v>
      </c>
      <c r="Q673" s="41">
        <f>Q632+Q634+Q636</f>
        <v>0</v>
      </c>
      <c r="R673" s="41">
        <f t="shared" si="87"/>
        <v>0</v>
      </c>
    </row>
    <row r="674" spans="1:18" ht="25.5" hidden="1">
      <c r="A674" s="13"/>
      <c r="B674" s="13"/>
      <c r="C674" s="14"/>
      <c r="D674" s="169"/>
      <c r="E674" s="169" t="s">
        <v>756</v>
      </c>
      <c r="F674" s="276"/>
      <c r="G674" s="16" t="s">
        <v>755</v>
      </c>
      <c r="H674" s="173" t="s">
        <v>754</v>
      </c>
      <c r="I674" s="41">
        <v>0</v>
      </c>
      <c r="J674" s="41">
        <v>0</v>
      </c>
      <c r="K674" s="41">
        <v>0</v>
      </c>
      <c r="L674" s="206"/>
      <c r="M674" s="206" t="e">
        <f t="shared" si="79"/>
        <v>#DIV/0!</v>
      </c>
      <c r="N674" s="206" t="e">
        <f t="shared" si="80"/>
        <v>#DIV/0!</v>
      </c>
      <c r="O674" s="41">
        <v>0</v>
      </c>
      <c r="P674" s="206" t="e">
        <f t="shared" si="86"/>
        <v>#DIV/0!</v>
      </c>
      <c r="Q674" s="41">
        <v>0</v>
      </c>
      <c r="R674" s="41">
        <f t="shared" si="87"/>
        <v>0</v>
      </c>
    </row>
    <row r="675" spans="1:18" ht="25.5" hidden="1">
      <c r="A675" s="13"/>
      <c r="B675" s="13"/>
      <c r="C675" s="14"/>
      <c r="D675" s="169"/>
      <c r="E675" s="169"/>
      <c r="F675" s="276"/>
      <c r="G675" s="13"/>
      <c r="H675" s="212" t="s">
        <v>705</v>
      </c>
      <c r="I675" s="206">
        <f>I676</f>
        <v>0</v>
      </c>
      <c r="J675" s="206">
        <f>J676</f>
        <v>0</v>
      </c>
      <c r="K675" s="206">
        <f>K676</f>
        <v>0</v>
      </c>
      <c r="L675" s="206">
        <v>0</v>
      </c>
      <c r="M675" s="206" t="e">
        <f t="shared" si="79"/>
        <v>#DIV/0!</v>
      </c>
      <c r="N675" s="206" t="e">
        <f t="shared" si="80"/>
        <v>#DIV/0!</v>
      </c>
      <c r="O675" s="206">
        <f>O676</f>
        <v>0</v>
      </c>
      <c r="P675" s="206" t="e">
        <f t="shared" si="86"/>
        <v>#DIV/0!</v>
      </c>
      <c r="Q675" s="206">
        <f>Q676</f>
        <v>0</v>
      </c>
      <c r="R675" s="41">
        <f t="shared" si="87"/>
        <v>0</v>
      </c>
    </row>
    <row r="676" spans="1:18" ht="12.75" hidden="1">
      <c r="A676" s="13"/>
      <c r="B676" s="13"/>
      <c r="C676" s="14"/>
      <c r="D676" s="169"/>
      <c r="E676" s="169" t="s">
        <v>14</v>
      </c>
      <c r="F676" s="276"/>
      <c r="G676" s="16" t="s">
        <v>52</v>
      </c>
      <c r="H676" s="173" t="s">
        <v>45</v>
      </c>
      <c r="I676" s="41"/>
      <c r="J676" s="41"/>
      <c r="K676" s="41"/>
      <c r="L676" s="206">
        <v>0</v>
      </c>
      <c r="M676" s="206" t="e">
        <f t="shared" si="79"/>
        <v>#DIV/0!</v>
      </c>
      <c r="N676" s="206" t="e">
        <f t="shared" si="80"/>
        <v>#DIV/0!</v>
      </c>
      <c r="O676" s="41"/>
      <c r="P676" s="206" t="e">
        <f t="shared" si="86"/>
        <v>#DIV/0!</v>
      </c>
      <c r="Q676" s="41">
        <f>Q641</f>
        <v>0</v>
      </c>
      <c r="R676" s="41">
        <f t="shared" si="87"/>
        <v>0</v>
      </c>
    </row>
    <row r="677" spans="1:18" ht="25.5" hidden="1">
      <c r="A677" s="13"/>
      <c r="B677" s="13"/>
      <c r="C677" s="14"/>
      <c r="D677" s="169"/>
      <c r="E677" s="169"/>
      <c r="F677" s="276"/>
      <c r="G677" s="13"/>
      <c r="H677" s="212" t="s">
        <v>658</v>
      </c>
      <c r="I677" s="206">
        <f>I678+I679</f>
        <v>0</v>
      </c>
      <c r="J677" s="206">
        <f>J678+J679</f>
        <v>0</v>
      </c>
      <c r="K677" s="206">
        <f>K678+K679</f>
        <v>0</v>
      </c>
      <c r="L677" s="206" t="e">
        <f>(K677/I677)*100</f>
        <v>#DIV/0!</v>
      </c>
      <c r="M677" s="206" t="e">
        <f t="shared" si="79"/>
        <v>#DIV/0!</v>
      </c>
      <c r="N677" s="206" t="e">
        <f t="shared" si="80"/>
        <v>#DIV/0!</v>
      </c>
      <c r="O677" s="206">
        <f>O678+O679</f>
        <v>0</v>
      </c>
      <c r="P677" s="206" t="e">
        <f t="shared" si="86"/>
        <v>#DIV/0!</v>
      </c>
      <c r="Q677" s="206">
        <f>Q678+Q679</f>
        <v>0</v>
      </c>
      <c r="R677" s="41">
        <f t="shared" si="87"/>
        <v>0</v>
      </c>
    </row>
    <row r="678" spans="1:18" ht="12.75" hidden="1">
      <c r="A678" s="13"/>
      <c r="B678" s="13"/>
      <c r="C678" s="14"/>
      <c r="D678" s="169"/>
      <c r="E678" s="169" t="s">
        <v>10</v>
      </c>
      <c r="F678" s="276"/>
      <c r="G678" s="16" t="s">
        <v>52</v>
      </c>
      <c r="H678" s="173" t="s">
        <v>45</v>
      </c>
      <c r="I678" s="41">
        <f>I644</f>
        <v>0</v>
      </c>
      <c r="J678" s="41">
        <f>J644</f>
        <v>0</v>
      </c>
      <c r="K678" s="41">
        <f>K644</f>
        <v>0</v>
      </c>
      <c r="L678" s="206">
        <v>0</v>
      </c>
      <c r="M678" s="206" t="e">
        <f aca="true" t="shared" si="89" ref="M678:M689">(K678/J678)*100</f>
        <v>#DIV/0!</v>
      </c>
      <c r="N678" s="206" t="e">
        <f t="shared" si="80"/>
        <v>#DIV/0!</v>
      </c>
      <c r="O678" s="41">
        <f>O644</f>
        <v>0</v>
      </c>
      <c r="P678" s="206" t="e">
        <f t="shared" si="86"/>
        <v>#DIV/0!</v>
      </c>
      <c r="Q678" s="41">
        <f>Q644</f>
        <v>0</v>
      </c>
      <c r="R678" s="41">
        <f t="shared" si="87"/>
        <v>0</v>
      </c>
    </row>
    <row r="679" spans="1:18" ht="25.5" hidden="1">
      <c r="A679" s="13"/>
      <c r="B679" s="13"/>
      <c r="C679" s="14"/>
      <c r="D679" s="169"/>
      <c r="E679" s="169"/>
      <c r="F679" s="276"/>
      <c r="G679" s="13"/>
      <c r="H679" s="15" t="s">
        <v>653</v>
      </c>
      <c r="I679" s="41">
        <f>I646</f>
        <v>0</v>
      </c>
      <c r="J679" s="41">
        <f>J646</f>
        <v>0</v>
      </c>
      <c r="K679" s="41">
        <f>K646</f>
        <v>0</v>
      </c>
      <c r="L679" s="206" t="e">
        <f>(K679/I679)*100</f>
        <v>#DIV/0!</v>
      </c>
      <c r="M679" s="206" t="e">
        <f t="shared" si="89"/>
        <v>#DIV/0!</v>
      </c>
      <c r="N679" s="206" t="e">
        <f t="shared" si="80"/>
        <v>#DIV/0!</v>
      </c>
      <c r="O679" s="41">
        <f>O646</f>
        <v>0</v>
      </c>
      <c r="P679" s="206" t="e">
        <f t="shared" si="86"/>
        <v>#DIV/0!</v>
      </c>
      <c r="Q679" s="41">
        <f>Q646</f>
        <v>0</v>
      </c>
      <c r="R679" s="41">
        <f t="shared" si="87"/>
        <v>0</v>
      </c>
    </row>
    <row r="680" spans="1:18" ht="25.5">
      <c r="A680" s="13"/>
      <c r="B680" s="14"/>
      <c r="C680" s="198"/>
      <c r="D680" s="198"/>
      <c r="E680" s="198"/>
      <c r="F680" s="276"/>
      <c r="G680" s="13"/>
      <c r="H680" s="291" t="s">
        <v>1059</v>
      </c>
      <c r="I680" s="206">
        <f>I681</f>
        <v>3000000</v>
      </c>
      <c r="J680" s="206">
        <f>J681</f>
        <v>3000000</v>
      </c>
      <c r="K680" s="206">
        <f>K681</f>
        <v>3200000</v>
      </c>
      <c r="L680" s="206">
        <f>(K680/I680)*100</f>
        <v>106.66666666666667</v>
      </c>
      <c r="M680" s="206">
        <f t="shared" si="89"/>
        <v>106.66666666666667</v>
      </c>
      <c r="N680" s="206">
        <f aca="true" t="shared" si="90" ref="N680:N748">K680/I680*100</f>
        <v>106.66666666666667</v>
      </c>
      <c r="O680" s="206">
        <f>O681</f>
        <v>1226977.1800000002</v>
      </c>
      <c r="P680" s="206">
        <f t="shared" si="86"/>
        <v>38.343036875</v>
      </c>
      <c r="Q680" s="206">
        <f>Q681</f>
        <v>0</v>
      </c>
      <c r="R680" s="41">
        <f t="shared" si="87"/>
        <v>1226977.1800000002</v>
      </c>
    </row>
    <row r="681" spans="1:18" ht="12.75">
      <c r="A681" s="13"/>
      <c r="B681" s="13"/>
      <c r="C681" s="198"/>
      <c r="D681" s="160" t="s">
        <v>607</v>
      </c>
      <c r="E681" s="160"/>
      <c r="F681" s="318"/>
      <c r="G681" s="14"/>
      <c r="H681" s="15" t="s">
        <v>608</v>
      </c>
      <c r="I681" s="206">
        <f>I683</f>
        <v>3000000</v>
      </c>
      <c r="J681" s="206">
        <f>J683</f>
        <v>3000000</v>
      </c>
      <c r="K681" s="206">
        <f>K683</f>
        <v>3200000</v>
      </c>
      <c r="L681" s="206">
        <f aca="true" t="shared" si="91" ref="L681:L690">(K681/I681)*100</f>
        <v>106.66666666666667</v>
      </c>
      <c r="M681" s="206">
        <f t="shared" si="89"/>
        <v>106.66666666666667</v>
      </c>
      <c r="N681" s="206">
        <f t="shared" si="90"/>
        <v>106.66666666666667</v>
      </c>
      <c r="O681" s="206">
        <f>O683</f>
        <v>1226977.1800000002</v>
      </c>
      <c r="P681" s="206">
        <f t="shared" si="86"/>
        <v>38.343036875</v>
      </c>
      <c r="Q681" s="206">
        <f>Q683</f>
        <v>0</v>
      </c>
      <c r="R681" s="41">
        <f t="shared" si="87"/>
        <v>1226977.1800000002</v>
      </c>
    </row>
    <row r="682" spans="1:18" ht="12.75" customHeight="1" hidden="1">
      <c r="A682" s="13"/>
      <c r="B682" s="13"/>
      <c r="C682" s="198" t="s">
        <v>75</v>
      </c>
      <c r="D682" s="198"/>
      <c r="E682" s="198"/>
      <c r="F682" s="276">
        <v>60</v>
      </c>
      <c r="G682" s="13"/>
      <c r="H682" s="166" t="s">
        <v>587</v>
      </c>
      <c r="I682" s="41"/>
      <c r="J682" s="41"/>
      <c r="K682" s="41"/>
      <c r="L682" s="206" t="e">
        <f t="shared" si="91"/>
        <v>#DIV/0!</v>
      </c>
      <c r="M682" s="206" t="e">
        <f t="shared" si="89"/>
        <v>#DIV/0!</v>
      </c>
      <c r="N682" s="206" t="e">
        <f t="shared" si="90"/>
        <v>#DIV/0!</v>
      </c>
      <c r="O682" s="41"/>
      <c r="P682" s="206" t="e">
        <f t="shared" si="86"/>
        <v>#DIV/0!</v>
      </c>
      <c r="Q682" s="41"/>
      <c r="R682" s="41">
        <f t="shared" si="87"/>
        <v>0</v>
      </c>
    </row>
    <row r="683" spans="1:18" ht="25.5">
      <c r="A683" s="13"/>
      <c r="B683" s="13"/>
      <c r="C683" s="14"/>
      <c r="D683" s="160" t="s">
        <v>615</v>
      </c>
      <c r="E683" s="160"/>
      <c r="F683" s="318"/>
      <c r="G683" s="14"/>
      <c r="H683" s="15" t="s">
        <v>958</v>
      </c>
      <c r="I683" s="41">
        <f aca="true" t="shared" si="92" ref="I683:K684">I684</f>
        <v>3000000</v>
      </c>
      <c r="J683" s="41">
        <f t="shared" si="92"/>
        <v>3000000</v>
      </c>
      <c r="K683" s="41">
        <f t="shared" si="92"/>
        <v>3200000</v>
      </c>
      <c r="L683" s="206">
        <f t="shared" si="91"/>
        <v>106.66666666666667</v>
      </c>
      <c r="M683" s="206">
        <f t="shared" si="89"/>
        <v>106.66666666666667</v>
      </c>
      <c r="N683" s="206">
        <f t="shared" si="90"/>
        <v>106.66666666666667</v>
      </c>
      <c r="O683" s="41">
        <f>O684</f>
        <v>1226977.1800000002</v>
      </c>
      <c r="P683" s="206">
        <f t="shared" si="86"/>
        <v>38.343036875</v>
      </c>
      <c r="Q683" s="41">
        <f>Q684</f>
        <v>0</v>
      </c>
      <c r="R683" s="41">
        <f t="shared" si="87"/>
        <v>1226977.1800000002</v>
      </c>
    </row>
    <row r="684" spans="1:18" ht="25.5">
      <c r="A684" s="13"/>
      <c r="B684" s="13"/>
      <c r="C684" s="198" t="s">
        <v>908</v>
      </c>
      <c r="D684" s="160"/>
      <c r="E684" s="160"/>
      <c r="F684" s="318"/>
      <c r="G684" s="14"/>
      <c r="H684" s="15" t="s">
        <v>921</v>
      </c>
      <c r="I684" s="41">
        <f t="shared" si="92"/>
        <v>3000000</v>
      </c>
      <c r="J684" s="41">
        <f t="shared" si="92"/>
        <v>3000000</v>
      </c>
      <c r="K684" s="41">
        <f t="shared" si="92"/>
        <v>3200000</v>
      </c>
      <c r="L684" s="41">
        <f>L683</f>
        <v>106.66666666666667</v>
      </c>
      <c r="M684" s="206">
        <f t="shared" si="89"/>
        <v>106.66666666666667</v>
      </c>
      <c r="N684" s="206">
        <f t="shared" si="90"/>
        <v>106.66666666666667</v>
      </c>
      <c r="O684" s="41">
        <f>O685</f>
        <v>1226977.1800000002</v>
      </c>
      <c r="P684" s="206">
        <f t="shared" si="86"/>
        <v>38.343036875</v>
      </c>
      <c r="Q684" s="41">
        <f>Q685</f>
        <v>0</v>
      </c>
      <c r="R684" s="41">
        <f t="shared" si="87"/>
        <v>1226977.1800000002</v>
      </c>
    </row>
    <row r="685" spans="1:18" ht="12.75">
      <c r="A685" s="13"/>
      <c r="B685" s="13"/>
      <c r="C685" s="198"/>
      <c r="D685" s="160"/>
      <c r="E685" s="160"/>
      <c r="F685" s="20" t="s">
        <v>1090</v>
      </c>
      <c r="G685" s="14">
        <v>463</v>
      </c>
      <c r="H685" s="15" t="s">
        <v>959</v>
      </c>
      <c r="I685" s="41">
        <f aca="true" t="shared" si="93" ref="I685:O685">SUM(I686:I690)</f>
        <v>3000000</v>
      </c>
      <c r="J685" s="41">
        <f t="shared" si="93"/>
        <v>3000000</v>
      </c>
      <c r="K685" s="41">
        <f t="shared" si="93"/>
        <v>3200000</v>
      </c>
      <c r="L685" s="41" t="e">
        <f t="shared" si="93"/>
        <v>#DIV/0!</v>
      </c>
      <c r="M685" s="41" t="e">
        <f t="shared" si="93"/>
        <v>#DIV/0!</v>
      </c>
      <c r="N685" s="41" t="e">
        <f t="shared" si="93"/>
        <v>#DIV/0!</v>
      </c>
      <c r="O685" s="41">
        <f t="shared" si="93"/>
        <v>1226977.1800000002</v>
      </c>
      <c r="P685" s="206">
        <f t="shared" si="86"/>
        <v>38.343036875</v>
      </c>
      <c r="Q685" s="41">
        <f>SUM(Q686:Q689)</f>
        <v>0</v>
      </c>
      <c r="R685" s="41">
        <f t="shared" si="87"/>
        <v>1226977.1800000002</v>
      </c>
    </row>
    <row r="686" spans="1:18" ht="12.75" customHeight="1">
      <c r="A686" s="13"/>
      <c r="B686" s="13"/>
      <c r="C686" s="14"/>
      <c r="D686" s="220"/>
      <c r="E686" s="16"/>
      <c r="F686" s="276"/>
      <c r="G686" s="13" t="s">
        <v>1022</v>
      </c>
      <c r="H686" s="166" t="s">
        <v>517</v>
      </c>
      <c r="I686" s="41">
        <v>0</v>
      </c>
      <c r="J686" s="41">
        <v>0</v>
      </c>
      <c r="K686" s="41">
        <v>0</v>
      </c>
      <c r="L686" s="206" t="e">
        <f t="shared" si="91"/>
        <v>#DIV/0!</v>
      </c>
      <c r="M686" s="206" t="e">
        <f t="shared" si="89"/>
        <v>#DIV/0!</v>
      </c>
      <c r="N686" s="206" t="e">
        <f t="shared" si="90"/>
        <v>#DIV/0!</v>
      </c>
      <c r="O686" s="41">
        <v>0</v>
      </c>
      <c r="P686" s="206">
        <v>0</v>
      </c>
      <c r="Q686" s="41">
        <v>0</v>
      </c>
      <c r="R686" s="41">
        <f t="shared" si="87"/>
        <v>0</v>
      </c>
    </row>
    <row r="687" spans="1:18" ht="26.25" customHeight="1" hidden="1">
      <c r="A687" s="13"/>
      <c r="B687" s="13"/>
      <c r="C687" s="14"/>
      <c r="D687" s="220"/>
      <c r="E687" s="16"/>
      <c r="F687" s="276"/>
      <c r="G687" s="13"/>
      <c r="H687" s="167" t="s">
        <v>897</v>
      </c>
      <c r="I687" s="41"/>
      <c r="J687" s="41"/>
      <c r="K687" s="41"/>
      <c r="L687" s="206" t="e">
        <f t="shared" si="91"/>
        <v>#DIV/0!</v>
      </c>
      <c r="M687" s="206" t="e">
        <f t="shared" si="89"/>
        <v>#DIV/0!</v>
      </c>
      <c r="N687" s="206" t="e">
        <f t="shared" si="90"/>
        <v>#DIV/0!</v>
      </c>
      <c r="O687" s="41"/>
      <c r="P687" s="206" t="e">
        <f t="shared" si="86"/>
        <v>#DIV/0!</v>
      </c>
      <c r="Q687" s="41">
        <v>0</v>
      </c>
      <c r="R687" s="41">
        <f t="shared" si="87"/>
        <v>0</v>
      </c>
    </row>
    <row r="688" spans="1:18" ht="12.75" customHeight="1">
      <c r="A688" s="13"/>
      <c r="B688" s="13"/>
      <c r="C688" s="14"/>
      <c r="D688" s="220"/>
      <c r="E688" s="16"/>
      <c r="F688" s="276"/>
      <c r="G688" s="13" t="s">
        <v>1024</v>
      </c>
      <c r="H688" s="167" t="s">
        <v>565</v>
      </c>
      <c r="I688" s="102">
        <v>1400000</v>
      </c>
      <c r="J688" s="102">
        <v>1400000</v>
      </c>
      <c r="K688" s="102">
        <v>1500000</v>
      </c>
      <c r="L688" s="206">
        <f t="shared" si="91"/>
        <v>107.14285714285714</v>
      </c>
      <c r="M688" s="206">
        <f t="shared" si="89"/>
        <v>107.14285714285714</v>
      </c>
      <c r="N688" s="206">
        <f t="shared" si="90"/>
        <v>107.14285714285714</v>
      </c>
      <c r="O688" s="102">
        <v>511000</v>
      </c>
      <c r="P688" s="206">
        <f t="shared" si="86"/>
        <v>34.06666666666667</v>
      </c>
      <c r="Q688" s="41">
        <v>0</v>
      </c>
      <c r="R688" s="41">
        <f t="shared" si="87"/>
        <v>511000</v>
      </c>
    </row>
    <row r="689" spans="1:18" ht="12.75" customHeight="1" hidden="1">
      <c r="A689" s="13"/>
      <c r="B689" s="13"/>
      <c r="C689" s="14"/>
      <c r="D689" s="220"/>
      <c r="E689" s="16"/>
      <c r="F689" s="276"/>
      <c r="G689" s="13"/>
      <c r="H689" s="167" t="s">
        <v>588</v>
      </c>
      <c r="I689" s="102">
        <v>0</v>
      </c>
      <c r="J689" s="102">
        <v>0</v>
      </c>
      <c r="K689" s="102"/>
      <c r="L689" s="206" t="e">
        <f t="shared" si="91"/>
        <v>#DIV/0!</v>
      </c>
      <c r="M689" s="206" t="e">
        <f t="shared" si="89"/>
        <v>#DIV/0!</v>
      </c>
      <c r="N689" s="206" t="e">
        <f t="shared" si="90"/>
        <v>#DIV/0!</v>
      </c>
      <c r="O689" s="102"/>
      <c r="P689" s="206" t="e">
        <f t="shared" si="86"/>
        <v>#DIV/0!</v>
      </c>
      <c r="Q689" s="41">
        <v>0</v>
      </c>
      <c r="R689" s="41">
        <f t="shared" si="87"/>
        <v>0</v>
      </c>
    </row>
    <row r="690" spans="1:18" ht="12.75" customHeight="1">
      <c r="A690" s="13"/>
      <c r="B690" s="13"/>
      <c r="C690" s="14"/>
      <c r="D690" s="220"/>
      <c r="E690" s="16"/>
      <c r="F690" s="276"/>
      <c r="G690" s="13" t="s">
        <v>1029</v>
      </c>
      <c r="H690" s="166" t="s">
        <v>483</v>
      </c>
      <c r="I690" s="102">
        <v>1600000</v>
      </c>
      <c r="J690" s="102">
        <v>1600000</v>
      </c>
      <c r="K690" s="102">
        <v>1700000</v>
      </c>
      <c r="L690" s="206">
        <f t="shared" si="91"/>
        <v>106.25</v>
      </c>
      <c r="M690" s="206"/>
      <c r="N690" s="206">
        <f t="shared" si="90"/>
        <v>106.25</v>
      </c>
      <c r="O690" s="102">
        <v>715977.18</v>
      </c>
      <c r="P690" s="206">
        <f t="shared" si="86"/>
        <v>42.11630470588236</v>
      </c>
      <c r="Q690" s="41">
        <v>0</v>
      </c>
      <c r="R690" s="41">
        <f t="shared" si="87"/>
        <v>715977.18</v>
      </c>
    </row>
    <row r="691" spans="1:18" ht="12.75">
      <c r="A691" s="7"/>
      <c r="B691" s="14"/>
      <c r="C691" s="44"/>
      <c r="D691" s="160"/>
      <c r="E691" s="20"/>
      <c r="F691" s="276"/>
      <c r="G691" s="8"/>
      <c r="H691" s="291" t="s">
        <v>142</v>
      </c>
      <c r="I691" s="19">
        <f aca="true" t="shared" si="94" ref="I691:K692">I692</f>
        <v>3118000</v>
      </c>
      <c r="J691" s="19">
        <f t="shared" si="94"/>
        <v>2770000</v>
      </c>
      <c r="K691" s="19">
        <f t="shared" si="94"/>
        <v>10280000</v>
      </c>
      <c r="L691" s="206">
        <f aca="true" t="shared" si="95" ref="L691:L708">(K691/I691)*100</f>
        <v>329.69852469531753</v>
      </c>
      <c r="M691" s="206">
        <f aca="true" t="shared" si="96" ref="M691:M753">(K691/J691)*100</f>
        <v>371.1191335740072</v>
      </c>
      <c r="N691" s="206">
        <f t="shared" si="90"/>
        <v>329.69852469531753</v>
      </c>
      <c r="O691" s="19">
        <f>O692</f>
        <v>1957019.4</v>
      </c>
      <c r="P691" s="206">
        <f t="shared" si="86"/>
        <v>19.037153696498056</v>
      </c>
      <c r="Q691" s="19">
        <f>Q692</f>
        <v>0</v>
      </c>
      <c r="R691" s="41">
        <f t="shared" si="87"/>
        <v>1957019.4</v>
      </c>
    </row>
    <row r="692" spans="1:18" ht="12.75">
      <c r="A692" s="7"/>
      <c r="B692" s="7"/>
      <c r="C692" s="44"/>
      <c r="D692" s="160" t="s">
        <v>740</v>
      </c>
      <c r="E692" s="160"/>
      <c r="F692" s="318"/>
      <c r="G692" s="14"/>
      <c r="H692" s="15" t="s">
        <v>885</v>
      </c>
      <c r="I692" s="19">
        <f t="shared" si="94"/>
        <v>3118000</v>
      </c>
      <c r="J692" s="19">
        <f t="shared" si="94"/>
        <v>2770000</v>
      </c>
      <c r="K692" s="19">
        <f t="shared" si="94"/>
        <v>10280000</v>
      </c>
      <c r="L692" s="206">
        <f t="shared" si="95"/>
        <v>329.69852469531753</v>
      </c>
      <c r="M692" s="206">
        <f t="shared" si="96"/>
        <v>371.1191335740072</v>
      </c>
      <c r="N692" s="206">
        <f t="shared" si="90"/>
        <v>329.69852469531753</v>
      </c>
      <c r="O692" s="19">
        <f>O693</f>
        <v>1957019.4</v>
      </c>
      <c r="P692" s="206">
        <f t="shared" si="86"/>
        <v>19.037153696498056</v>
      </c>
      <c r="Q692" s="19">
        <f>Q693</f>
        <v>0</v>
      </c>
      <c r="R692" s="41">
        <f t="shared" si="87"/>
        <v>1957019.4</v>
      </c>
    </row>
    <row r="693" spans="1:18" ht="12.75">
      <c r="A693" s="7"/>
      <c r="B693" s="7"/>
      <c r="C693" s="44">
        <v>760</v>
      </c>
      <c r="D693" s="160"/>
      <c r="E693" s="20"/>
      <c r="F693" s="276"/>
      <c r="G693" s="8"/>
      <c r="H693" s="15" t="s">
        <v>910</v>
      </c>
      <c r="I693" s="19">
        <f>I698+I704+I701</f>
        <v>3118000</v>
      </c>
      <c r="J693" s="19">
        <f>J698+J704+J707</f>
        <v>2770000</v>
      </c>
      <c r="K693" s="19">
        <f>K698+K704+K701</f>
        <v>10280000</v>
      </c>
      <c r="L693" s="206">
        <f t="shared" si="95"/>
        <v>329.69852469531753</v>
      </c>
      <c r="M693" s="206">
        <f t="shared" si="96"/>
        <v>371.1191335740072</v>
      </c>
      <c r="N693" s="206">
        <f t="shared" si="90"/>
        <v>329.69852469531753</v>
      </c>
      <c r="O693" s="19">
        <f>O698+O704+O701</f>
        <v>1957019.4</v>
      </c>
      <c r="P693" s="206">
        <f t="shared" si="86"/>
        <v>19.037153696498056</v>
      </c>
      <c r="Q693" s="19">
        <f>Q698+Q704+Q707</f>
        <v>0</v>
      </c>
      <c r="R693" s="41">
        <f t="shared" si="87"/>
        <v>1957019.4</v>
      </c>
    </row>
    <row r="694" spans="1:18" ht="38.25" hidden="1">
      <c r="A694" s="7"/>
      <c r="B694" s="7"/>
      <c r="C694" s="44"/>
      <c r="D694" s="160" t="s">
        <v>741</v>
      </c>
      <c r="E694" s="160"/>
      <c r="F694" s="318"/>
      <c r="G694" s="14"/>
      <c r="H694" s="15" t="s">
        <v>746</v>
      </c>
      <c r="I694" s="19">
        <f>I697</f>
        <v>0</v>
      </c>
      <c r="J694" s="19">
        <f>J697</f>
        <v>0</v>
      </c>
      <c r="K694" s="19">
        <f>K697</f>
        <v>0</v>
      </c>
      <c r="L694" s="206" t="e">
        <f t="shared" si="95"/>
        <v>#DIV/0!</v>
      </c>
      <c r="M694" s="206" t="e">
        <f t="shared" si="96"/>
        <v>#DIV/0!</v>
      </c>
      <c r="N694" s="206" t="e">
        <f t="shared" si="90"/>
        <v>#DIV/0!</v>
      </c>
      <c r="O694" s="19">
        <f>O697</f>
        <v>0</v>
      </c>
      <c r="P694" s="206" t="e">
        <f t="shared" si="86"/>
        <v>#DIV/0!</v>
      </c>
      <c r="Q694" s="19">
        <f>Q697</f>
        <v>0</v>
      </c>
      <c r="R694" s="41">
        <f t="shared" si="87"/>
        <v>0</v>
      </c>
    </row>
    <row r="695" spans="1:18" ht="12.75" hidden="1">
      <c r="A695" s="7"/>
      <c r="B695" s="7"/>
      <c r="C695" s="44"/>
      <c r="D695" s="160"/>
      <c r="E695" s="20"/>
      <c r="F695" s="276"/>
      <c r="G695" s="8"/>
      <c r="H695" s="166" t="s">
        <v>252</v>
      </c>
      <c r="I695" s="18">
        <v>0</v>
      </c>
      <c r="J695" s="18">
        <v>0</v>
      </c>
      <c r="K695" s="18">
        <v>0</v>
      </c>
      <c r="L695" s="206" t="e">
        <f t="shared" si="95"/>
        <v>#DIV/0!</v>
      </c>
      <c r="M695" s="206" t="e">
        <f t="shared" si="96"/>
        <v>#DIV/0!</v>
      </c>
      <c r="N695" s="206" t="e">
        <f t="shared" si="90"/>
        <v>#DIV/0!</v>
      </c>
      <c r="O695" s="18">
        <v>0</v>
      </c>
      <c r="P695" s="206" t="e">
        <f t="shared" si="86"/>
        <v>#DIV/0!</v>
      </c>
      <c r="Q695" s="18">
        <v>0</v>
      </c>
      <c r="R695" s="41">
        <f t="shared" si="87"/>
        <v>0</v>
      </c>
    </row>
    <row r="696" spans="1:18" ht="25.5" hidden="1">
      <c r="A696" s="7"/>
      <c r="B696" s="7"/>
      <c r="C696" s="44"/>
      <c r="D696" s="160"/>
      <c r="E696" s="20"/>
      <c r="F696" s="276"/>
      <c r="G696" s="8"/>
      <c r="H696" s="166" t="s">
        <v>503</v>
      </c>
      <c r="I696" s="18">
        <v>0</v>
      </c>
      <c r="J696" s="18">
        <v>0</v>
      </c>
      <c r="K696" s="18">
        <v>0</v>
      </c>
      <c r="L696" s="206" t="e">
        <f t="shared" si="95"/>
        <v>#DIV/0!</v>
      </c>
      <c r="M696" s="206" t="e">
        <f t="shared" si="96"/>
        <v>#DIV/0!</v>
      </c>
      <c r="N696" s="206" t="e">
        <f t="shared" si="90"/>
        <v>#DIV/0!</v>
      </c>
      <c r="O696" s="18">
        <v>0</v>
      </c>
      <c r="P696" s="206" t="e">
        <f t="shared" si="86"/>
        <v>#DIV/0!</v>
      </c>
      <c r="Q696" s="18">
        <v>0</v>
      </c>
      <c r="R696" s="41">
        <f t="shared" si="87"/>
        <v>0</v>
      </c>
    </row>
    <row r="697" spans="1:18" ht="25.5" hidden="1">
      <c r="A697" s="7"/>
      <c r="B697" s="7"/>
      <c r="C697" s="44"/>
      <c r="D697" s="160"/>
      <c r="E697" s="20"/>
      <c r="F697" s="276" t="s">
        <v>323</v>
      </c>
      <c r="G697" s="8">
        <v>464</v>
      </c>
      <c r="H697" s="173" t="s">
        <v>888</v>
      </c>
      <c r="I697" s="18">
        <v>0</v>
      </c>
      <c r="J697" s="18">
        <v>0</v>
      </c>
      <c r="K697" s="18">
        <v>0</v>
      </c>
      <c r="L697" s="206" t="e">
        <f t="shared" si="95"/>
        <v>#DIV/0!</v>
      </c>
      <c r="M697" s="206" t="e">
        <f t="shared" si="96"/>
        <v>#DIV/0!</v>
      </c>
      <c r="N697" s="206" t="e">
        <f t="shared" si="90"/>
        <v>#DIV/0!</v>
      </c>
      <c r="O697" s="18">
        <v>0</v>
      </c>
      <c r="P697" s="206" t="e">
        <f t="shared" si="86"/>
        <v>#DIV/0!</v>
      </c>
      <c r="Q697" s="18">
        <v>0</v>
      </c>
      <c r="R697" s="41">
        <f t="shared" si="87"/>
        <v>0</v>
      </c>
    </row>
    <row r="698" spans="1:18" ht="38.25">
      <c r="A698" s="7"/>
      <c r="B698" s="7"/>
      <c r="C698" s="44"/>
      <c r="D698" s="160" t="s">
        <v>741</v>
      </c>
      <c r="E698" s="160"/>
      <c r="F698" s="318"/>
      <c r="G698" s="14"/>
      <c r="H698" s="15" t="s">
        <v>746</v>
      </c>
      <c r="I698" s="19">
        <f>I699+I700</f>
        <v>2848000</v>
      </c>
      <c r="J698" s="19">
        <f>J699</f>
        <v>2500000</v>
      </c>
      <c r="K698" s="19">
        <f>K699+K700</f>
        <v>10000000</v>
      </c>
      <c r="L698" s="206">
        <f t="shared" si="95"/>
        <v>351.12359550561797</v>
      </c>
      <c r="M698" s="206">
        <f t="shared" si="96"/>
        <v>400</v>
      </c>
      <c r="N698" s="206">
        <f t="shared" si="90"/>
        <v>351.12359550561797</v>
      </c>
      <c r="O698" s="19">
        <f>O699+O700</f>
        <v>1720528.4</v>
      </c>
      <c r="P698" s="206">
        <f t="shared" si="86"/>
        <v>17.205284</v>
      </c>
      <c r="Q698" s="19">
        <f>Q699</f>
        <v>0</v>
      </c>
      <c r="R698" s="41">
        <f t="shared" si="87"/>
        <v>1720528.4</v>
      </c>
    </row>
    <row r="699" spans="1:18" ht="25.5">
      <c r="A699" s="7"/>
      <c r="B699" s="7"/>
      <c r="C699" s="44"/>
      <c r="D699" s="160"/>
      <c r="E699" s="20"/>
      <c r="F699" s="20" t="s">
        <v>344</v>
      </c>
      <c r="G699" s="8">
        <v>464</v>
      </c>
      <c r="H699" s="173" t="s">
        <v>888</v>
      </c>
      <c r="I699" s="18">
        <v>2848000</v>
      </c>
      <c r="J699" s="18">
        <v>2500000</v>
      </c>
      <c r="K699" s="18">
        <v>10000000</v>
      </c>
      <c r="L699" s="206">
        <f t="shared" si="95"/>
        <v>351.12359550561797</v>
      </c>
      <c r="M699" s="206">
        <f t="shared" si="96"/>
        <v>400</v>
      </c>
      <c r="N699" s="206">
        <f t="shared" si="90"/>
        <v>351.12359550561797</v>
      </c>
      <c r="O699" s="18">
        <v>1720528.4</v>
      </c>
      <c r="P699" s="206">
        <f t="shared" si="86"/>
        <v>17.205284</v>
      </c>
      <c r="Q699" s="18">
        <v>0</v>
      </c>
      <c r="R699" s="41">
        <f t="shared" si="87"/>
        <v>1720528.4</v>
      </c>
    </row>
    <row r="700" spans="1:18" ht="12.75" hidden="1">
      <c r="A700" s="7"/>
      <c r="B700" s="7"/>
      <c r="C700" s="44"/>
      <c r="D700" s="160"/>
      <c r="E700" s="20"/>
      <c r="F700" s="20"/>
      <c r="G700" s="8"/>
      <c r="H700" s="173"/>
      <c r="I700" s="18"/>
      <c r="J700" s="18"/>
      <c r="K700" s="18"/>
      <c r="L700" s="206"/>
      <c r="M700" s="206"/>
      <c r="N700" s="206"/>
      <c r="O700" s="18"/>
      <c r="P700" s="206" t="e">
        <f t="shared" si="86"/>
        <v>#DIV/0!</v>
      </c>
      <c r="Q700" s="18"/>
      <c r="R700" s="41">
        <f t="shared" si="87"/>
        <v>0</v>
      </c>
    </row>
    <row r="701" spans="1:18" ht="38.25" hidden="1">
      <c r="A701" s="7"/>
      <c r="B701" s="7"/>
      <c r="C701" s="44"/>
      <c r="D701" s="160" t="s">
        <v>968</v>
      </c>
      <c r="E701" s="20"/>
      <c r="F701" s="20"/>
      <c r="G701" s="8"/>
      <c r="H701" s="15" t="s">
        <v>1165</v>
      </c>
      <c r="I701" s="18">
        <f>I702</f>
        <v>0</v>
      </c>
      <c r="J701" s="18"/>
      <c r="K701" s="18">
        <f>K702</f>
        <v>0</v>
      </c>
      <c r="L701" s="206"/>
      <c r="M701" s="206"/>
      <c r="N701" s="206">
        <v>0</v>
      </c>
      <c r="O701" s="18">
        <f>O702</f>
        <v>0</v>
      </c>
      <c r="P701" s="206" t="e">
        <f t="shared" si="86"/>
        <v>#DIV/0!</v>
      </c>
      <c r="Q701" s="18">
        <f>Q702</f>
        <v>0</v>
      </c>
      <c r="R701" s="41">
        <f t="shared" si="87"/>
        <v>0</v>
      </c>
    </row>
    <row r="702" spans="1:18" ht="12.75" hidden="1">
      <c r="A702" s="7"/>
      <c r="B702" s="7"/>
      <c r="C702" s="44"/>
      <c r="D702" s="160"/>
      <c r="E702" s="20"/>
      <c r="F702" s="20"/>
      <c r="G702" s="8">
        <v>511</v>
      </c>
      <c r="H702" s="173" t="s">
        <v>78</v>
      </c>
      <c r="I702" s="18">
        <v>0</v>
      </c>
      <c r="J702" s="18"/>
      <c r="K702" s="18">
        <v>0</v>
      </c>
      <c r="L702" s="206"/>
      <c r="M702" s="206"/>
      <c r="N702" s="206">
        <v>0</v>
      </c>
      <c r="O702" s="18">
        <v>0</v>
      </c>
      <c r="P702" s="206" t="e">
        <f t="shared" si="86"/>
        <v>#DIV/0!</v>
      </c>
      <c r="Q702" s="18">
        <v>0</v>
      </c>
      <c r="R702" s="41">
        <f t="shared" si="87"/>
        <v>0</v>
      </c>
    </row>
    <row r="703" spans="1:18" ht="12.75" hidden="1">
      <c r="A703" s="7"/>
      <c r="B703" s="7"/>
      <c r="C703" s="44"/>
      <c r="D703" s="160"/>
      <c r="E703" s="20"/>
      <c r="F703" s="20"/>
      <c r="G703" s="8"/>
      <c r="H703" s="173"/>
      <c r="I703" s="18"/>
      <c r="J703" s="18"/>
      <c r="K703" s="18"/>
      <c r="L703" s="206"/>
      <c r="M703" s="206"/>
      <c r="N703" s="206"/>
      <c r="O703" s="18"/>
      <c r="P703" s="206" t="e">
        <f t="shared" si="86"/>
        <v>#DIV/0!</v>
      </c>
      <c r="Q703" s="18"/>
      <c r="R703" s="41">
        <f t="shared" si="87"/>
        <v>0</v>
      </c>
    </row>
    <row r="704" spans="1:18" ht="25.5">
      <c r="A704" s="7"/>
      <c r="B704" s="7"/>
      <c r="C704" s="44"/>
      <c r="D704" s="160" t="s">
        <v>886</v>
      </c>
      <c r="E704" s="20"/>
      <c r="F704" s="20"/>
      <c r="G704" s="8"/>
      <c r="H704" s="15" t="s">
        <v>887</v>
      </c>
      <c r="I704" s="18">
        <f>I705</f>
        <v>270000</v>
      </c>
      <c r="J704" s="18">
        <f>J705</f>
        <v>270000</v>
      </c>
      <c r="K704" s="18">
        <f>K705</f>
        <v>280000</v>
      </c>
      <c r="L704" s="206"/>
      <c r="M704" s="206"/>
      <c r="N704" s="206">
        <f t="shared" si="90"/>
        <v>103.7037037037037</v>
      </c>
      <c r="O704" s="18">
        <f>O705</f>
        <v>236491</v>
      </c>
      <c r="P704" s="206">
        <f t="shared" si="86"/>
        <v>84.46107142857143</v>
      </c>
      <c r="Q704" s="18">
        <f>Q705</f>
        <v>0</v>
      </c>
      <c r="R704" s="41">
        <f t="shared" si="87"/>
        <v>236491</v>
      </c>
    </row>
    <row r="705" spans="1:18" ht="25.5">
      <c r="A705" s="7"/>
      <c r="B705" s="7"/>
      <c r="C705" s="44"/>
      <c r="D705" s="160"/>
      <c r="E705" s="20"/>
      <c r="F705" s="20" t="s">
        <v>345</v>
      </c>
      <c r="G705" s="8">
        <v>464</v>
      </c>
      <c r="H705" s="173" t="s">
        <v>888</v>
      </c>
      <c r="I705" s="18">
        <v>270000</v>
      </c>
      <c r="J705" s="18">
        <v>270000</v>
      </c>
      <c r="K705" s="18">
        <v>280000</v>
      </c>
      <c r="L705" s="206">
        <f t="shared" si="95"/>
        <v>103.7037037037037</v>
      </c>
      <c r="M705" s="206"/>
      <c r="N705" s="206">
        <f t="shared" si="90"/>
        <v>103.7037037037037</v>
      </c>
      <c r="O705" s="18">
        <v>236491</v>
      </c>
      <c r="P705" s="206">
        <f t="shared" si="86"/>
        <v>84.46107142857143</v>
      </c>
      <c r="Q705" s="18">
        <v>0</v>
      </c>
      <c r="R705" s="41">
        <f t="shared" si="87"/>
        <v>236491</v>
      </c>
    </row>
    <row r="706" spans="1:18" ht="25.5" hidden="1">
      <c r="A706" s="7"/>
      <c r="B706" s="7"/>
      <c r="C706" s="44"/>
      <c r="D706" s="160"/>
      <c r="E706" s="20"/>
      <c r="F706" s="276"/>
      <c r="G706" s="8">
        <v>464</v>
      </c>
      <c r="H706" s="173" t="s">
        <v>970</v>
      </c>
      <c r="I706" s="18">
        <v>0</v>
      </c>
      <c r="J706" s="18">
        <v>0</v>
      </c>
      <c r="K706" s="18">
        <v>0</v>
      </c>
      <c r="L706" s="206">
        <v>0</v>
      </c>
      <c r="M706" s="206"/>
      <c r="N706" s="206" t="e">
        <f t="shared" si="90"/>
        <v>#DIV/0!</v>
      </c>
      <c r="O706" s="18">
        <v>0</v>
      </c>
      <c r="P706" s="206" t="e">
        <f t="shared" si="86"/>
        <v>#DIV/0!</v>
      </c>
      <c r="Q706" s="18">
        <v>0</v>
      </c>
      <c r="R706" s="41">
        <f t="shared" si="87"/>
        <v>0</v>
      </c>
    </row>
    <row r="707" spans="1:18" ht="25.5" hidden="1">
      <c r="A707" s="7"/>
      <c r="B707" s="7"/>
      <c r="C707" s="44"/>
      <c r="D707" s="160" t="s">
        <v>968</v>
      </c>
      <c r="E707" s="160"/>
      <c r="F707" s="318"/>
      <c r="G707" s="14"/>
      <c r="H707" s="15" t="s">
        <v>969</v>
      </c>
      <c r="I707" s="19">
        <f>I708</f>
        <v>0</v>
      </c>
      <c r="J707" s="19">
        <f>J708</f>
        <v>0</v>
      </c>
      <c r="K707" s="19">
        <f>K708</f>
        <v>0</v>
      </c>
      <c r="L707" s="206" t="e">
        <f t="shared" si="95"/>
        <v>#DIV/0!</v>
      </c>
      <c r="M707" s="206" t="e">
        <f t="shared" si="96"/>
        <v>#DIV/0!</v>
      </c>
      <c r="N707" s="206" t="e">
        <f t="shared" si="90"/>
        <v>#DIV/0!</v>
      </c>
      <c r="O707" s="19">
        <f>O708</f>
        <v>0</v>
      </c>
      <c r="P707" s="206" t="e">
        <f t="shared" si="86"/>
        <v>#DIV/0!</v>
      </c>
      <c r="Q707" s="19">
        <f>Q708</f>
        <v>0</v>
      </c>
      <c r="R707" s="41">
        <f t="shared" si="87"/>
        <v>0</v>
      </c>
    </row>
    <row r="708" spans="1:18" ht="25.5" hidden="1">
      <c r="A708" s="7"/>
      <c r="B708" s="7"/>
      <c r="C708" s="44"/>
      <c r="D708" s="160"/>
      <c r="E708" s="20"/>
      <c r="F708" s="276" t="s">
        <v>336</v>
      </c>
      <c r="G708" s="8">
        <v>464</v>
      </c>
      <c r="H708" s="173" t="s">
        <v>970</v>
      </c>
      <c r="I708" s="297">
        <v>0</v>
      </c>
      <c r="J708" s="297">
        <v>0</v>
      </c>
      <c r="K708" s="18">
        <v>0</v>
      </c>
      <c r="L708" s="206" t="e">
        <f t="shared" si="95"/>
        <v>#DIV/0!</v>
      </c>
      <c r="M708" s="206" t="e">
        <f t="shared" si="96"/>
        <v>#DIV/0!</v>
      </c>
      <c r="N708" s="206" t="e">
        <f t="shared" si="90"/>
        <v>#DIV/0!</v>
      </c>
      <c r="O708" s="18">
        <v>0</v>
      </c>
      <c r="P708" s="206" t="e">
        <f t="shared" si="86"/>
        <v>#DIV/0!</v>
      </c>
      <c r="Q708" s="18">
        <v>0</v>
      </c>
      <c r="R708" s="41">
        <f t="shared" si="87"/>
        <v>0</v>
      </c>
    </row>
    <row r="709" spans="1:18" ht="12.75">
      <c r="A709" s="7"/>
      <c r="B709" s="7"/>
      <c r="C709" s="44"/>
      <c r="D709" s="160"/>
      <c r="E709" s="20"/>
      <c r="F709" s="276"/>
      <c r="G709" s="8"/>
      <c r="H709" s="15" t="s">
        <v>217</v>
      </c>
      <c r="I709" s="18"/>
      <c r="J709" s="18"/>
      <c r="K709" s="18"/>
      <c r="L709" s="206"/>
      <c r="M709" s="206"/>
      <c r="N709" s="206"/>
      <c r="O709" s="18"/>
      <c r="P709" s="206"/>
      <c r="Q709" s="18"/>
      <c r="R709" s="41">
        <f t="shared" si="87"/>
        <v>0</v>
      </c>
    </row>
    <row r="710" spans="1:18" ht="12.75">
      <c r="A710" s="7"/>
      <c r="B710" s="7"/>
      <c r="C710" s="44"/>
      <c r="D710" s="160"/>
      <c r="E710" s="20"/>
      <c r="F710" s="276"/>
      <c r="G710" s="20" t="s">
        <v>52</v>
      </c>
      <c r="H710" s="173" t="s">
        <v>45</v>
      </c>
      <c r="I710" s="18">
        <f>I691</f>
        <v>3118000</v>
      </c>
      <c r="J710" s="18">
        <f>J691</f>
        <v>2770000</v>
      </c>
      <c r="K710" s="18">
        <f>K691</f>
        <v>10280000</v>
      </c>
      <c r="L710" s="206">
        <f aca="true" t="shared" si="97" ref="L710:L721">(K710/I710)*100</f>
        <v>329.69852469531753</v>
      </c>
      <c r="M710" s="206">
        <f t="shared" si="96"/>
        <v>371.1191335740072</v>
      </c>
      <c r="N710" s="206">
        <f t="shared" si="90"/>
        <v>329.69852469531753</v>
      </c>
      <c r="O710" s="18">
        <f>O691</f>
        <v>1957019.4</v>
      </c>
      <c r="P710" s="206">
        <f t="shared" si="86"/>
        <v>19.037153696498056</v>
      </c>
      <c r="Q710" s="18">
        <v>0</v>
      </c>
      <c r="R710" s="41">
        <f t="shared" si="87"/>
        <v>1957019.4</v>
      </c>
    </row>
    <row r="711" spans="1:18" ht="12.75" hidden="1">
      <c r="A711" s="7"/>
      <c r="B711" s="7"/>
      <c r="C711" s="44"/>
      <c r="D711" s="160"/>
      <c r="E711" s="20"/>
      <c r="F711" s="276"/>
      <c r="G711" s="20" t="s">
        <v>52</v>
      </c>
      <c r="H711" s="166" t="s">
        <v>45</v>
      </c>
      <c r="I711" s="18">
        <v>0</v>
      </c>
      <c r="J711" s="18">
        <v>0</v>
      </c>
      <c r="K711" s="18">
        <v>0</v>
      </c>
      <c r="L711" s="206" t="e">
        <f t="shared" si="97"/>
        <v>#DIV/0!</v>
      </c>
      <c r="M711" s="206" t="e">
        <f t="shared" si="96"/>
        <v>#DIV/0!</v>
      </c>
      <c r="N711" s="206" t="e">
        <f t="shared" si="90"/>
        <v>#DIV/0!</v>
      </c>
      <c r="O711" s="18">
        <v>0</v>
      </c>
      <c r="P711" s="206" t="e">
        <f t="shared" si="86"/>
        <v>#DIV/0!</v>
      </c>
      <c r="Q711" s="18">
        <v>0</v>
      </c>
      <c r="R711" s="41">
        <f t="shared" si="87"/>
        <v>0</v>
      </c>
    </row>
    <row r="712" spans="1:18" ht="12.75">
      <c r="A712" s="7"/>
      <c r="B712" s="7"/>
      <c r="C712" s="44"/>
      <c r="D712" s="160"/>
      <c r="E712" s="20"/>
      <c r="F712" s="276"/>
      <c r="G712" s="8"/>
      <c r="H712" s="15" t="s">
        <v>218</v>
      </c>
      <c r="I712" s="19">
        <f>I710+I711</f>
        <v>3118000</v>
      </c>
      <c r="J712" s="19">
        <f>J710+J711</f>
        <v>2770000</v>
      </c>
      <c r="K712" s="19">
        <f>K710+K711</f>
        <v>10280000</v>
      </c>
      <c r="L712" s="206">
        <f t="shared" si="97"/>
        <v>329.69852469531753</v>
      </c>
      <c r="M712" s="206">
        <f t="shared" si="96"/>
        <v>371.1191335740072</v>
      </c>
      <c r="N712" s="206">
        <f t="shared" si="90"/>
        <v>329.69852469531753</v>
      </c>
      <c r="O712" s="19">
        <f>O710+O711</f>
        <v>1957019.4</v>
      </c>
      <c r="P712" s="206">
        <f t="shared" si="86"/>
        <v>19.037153696498056</v>
      </c>
      <c r="Q712" s="19">
        <f>Q710+Q711</f>
        <v>0</v>
      </c>
      <c r="R712" s="41">
        <f t="shared" si="87"/>
        <v>1957019.4</v>
      </c>
    </row>
    <row r="713" spans="1:18" ht="12.75">
      <c r="A713" s="7"/>
      <c r="B713" s="7"/>
      <c r="C713" s="44"/>
      <c r="D713" s="160"/>
      <c r="E713" s="20"/>
      <c r="F713" s="276"/>
      <c r="G713" s="8"/>
      <c r="H713" s="15" t="s">
        <v>447</v>
      </c>
      <c r="I713" s="19">
        <f>I691</f>
        <v>3118000</v>
      </c>
      <c r="J713" s="19">
        <f>J691</f>
        <v>2770000</v>
      </c>
      <c r="K713" s="19">
        <f>K691</f>
        <v>10280000</v>
      </c>
      <c r="L713" s="206">
        <f t="shared" si="97"/>
        <v>329.69852469531753</v>
      </c>
      <c r="M713" s="206">
        <f t="shared" si="96"/>
        <v>371.1191335740072</v>
      </c>
      <c r="N713" s="206">
        <f t="shared" si="90"/>
        <v>329.69852469531753</v>
      </c>
      <c r="O713" s="19">
        <f>O691</f>
        <v>1957019.4</v>
      </c>
      <c r="P713" s="206">
        <f t="shared" si="86"/>
        <v>19.037153696498056</v>
      </c>
      <c r="Q713" s="19">
        <f>Q691</f>
        <v>0</v>
      </c>
      <c r="R713" s="41">
        <f t="shared" si="87"/>
        <v>1957019.4</v>
      </c>
    </row>
    <row r="714" spans="1:18" ht="12.75">
      <c r="A714" s="7"/>
      <c r="B714" s="7"/>
      <c r="C714" s="44"/>
      <c r="D714" s="160"/>
      <c r="E714" s="20"/>
      <c r="F714" s="276"/>
      <c r="G714" s="20" t="s">
        <v>52</v>
      </c>
      <c r="H714" s="173" t="s">
        <v>45</v>
      </c>
      <c r="I714" s="18">
        <f aca="true" t="shared" si="98" ref="I714:K715">I710</f>
        <v>3118000</v>
      </c>
      <c r="J714" s="18">
        <f t="shared" si="98"/>
        <v>2770000</v>
      </c>
      <c r="K714" s="18">
        <f t="shared" si="98"/>
        <v>10280000</v>
      </c>
      <c r="L714" s="206">
        <f t="shared" si="97"/>
        <v>329.69852469531753</v>
      </c>
      <c r="M714" s="206">
        <f t="shared" si="96"/>
        <v>371.1191335740072</v>
      </c>
      <c r="N714" s="206">
        <f t="shared" si="90"/>
        <v>329.69852469531753</v>
      </c>
      <c r="O714" s="18">
        <f>O710</f>
        <v>1957019.4</v>
      </c>
      <c r="P714" s="206">
        <f t="shared" si="86"/>
        <v>19.037153696498056</v>
      </c>
      <c r="Q714" s="18">
        <f>Q710</f>
        <v>0</v>
      </c>
      <c r="R714" s="41">
        <f t="shared" si="87"/>
        <v>1957019.4</v>
      </c>
    </row>
    <row r="715" spans="1:18" ht="12.75" hidden="1">
      <c r="A715" s="7"/>
      <c r="B715" s="7"/>
      <c r="C715" s="44"/>
      <c r="D715" s="160"/>
      <c r="E715" s="20"/>
      <c r="F715" s="276"/>
      <c r="G715" s="20" t="s">
        <v>52</v>
      </c>
      <c r="H715" s="166" t="s">
        <v>45</v>
      </c>
      <c r="I715" s="18">
        <f t="shared" si="98"/>
        <v>0</v>
      </c>
      <c r="J715" s="18">
        <f t="shared" si="98"/>
        <v>0</v>
      </c>
      <c r="K715" s="18">
        <f t="shared" si="98"/>
        <v>0</v>
      </c>
      <c r="L715" s="206" t="e">
        <f t="shared" si="97"/>
        <v>#DIV/0!</v>
      </c>
      <c r="M715" s="206" t="e">
        <f t="shared" si="96"/>
        <v>#DIV/0!</v>
      </c>
      <c r="N715" s="206" t="e">
        <f t="shared" si="90"/>
        <v>#DIV/0!</v>
      </c>
      <c r="O715" s="18">
        <f>O711</f>
        <v>0</v>
      </c>
      <c r="P715" s="206" t="e">
        <f t="shared" si="86"/>
        <v>#DIV/0!</v>
      </c>
      <c r="Q715" s="18">
        <f>Q711</f>
        <v>0</v>
      </c>
      <c r="R715" s="41">
        <f t="shared" si="87"/>
        <v>0</v>
      </c>
    </row>
    <row r="716" spans="1:18" ht="12.75">
      <c r="A716" s="7"/>
      <c r="B716" s="7"/>
      <c r="C716" s="44"/>
      <c r="D716" s="160"/>
      <c r="E716" s="20"/>
      <c r="F716" s="276"/>
      <c r="G716" s="8"/>
      <c r="H716" s="15" t="s">
        <v>448</v>
      </c>
      <c r="I716" s="19">
        <f>I714+I715</f>
        <v>3118000</v>
      </c>
      <c r="J716" s="19">
        <f>J714+J715</f>
        <v>2770000</v>
      </c>
      <c r="K716" s="19">
        <f>K714+K715</f>
        <v>10280000</v>
      </c>
      <c r="L716" s="206">
        <f t="shared" si="97"/>
        <v>329.69852469531753</v>
      </c>
      <c r="M716" s="206">
        <f t="shared" si="96"/>
        <v>371.1191335740072</v>
      </c>
      <c r="N716" s="206">
        <f t="shared" si="90"/>
        <v>329.69852469531753</v>
      </c>
      <c r="O716" s="19">
        <f>O714+O715</f>
        <v>1957019.4</v>
      </c>
      <c r="P716" s="206">
        <f t="shared" si="86"/>
        <v>19.037153696498056</v>
      </c>
      <c r="Q716" s="19">
        <f>Q714+Q715</f>
        <v>0</v>
      </c>
      <c r="R716" s="41">
        <f t="shared" si="87"/>
        <v>1957019.4</v>
      </c>
    </row>
    <row r="717" spans="1:18" ht="25.5">
      <c r="A717" s="7"/>
      <c r="B717" s="7"/>
      <c r="C717" s="44"/>
      <c r="D717" s="160"/>
      <c r="E717" s="20"/>
      <c r="F717" s="276"/>
      <c r="G717" s="8"/>
      <c r="H717" s="212" t="s">
        <v>707</v>
      </c>
      <c r="I717" s="19">
        <f>I718</f>
        <v>3118000</v>
      </c>
      <c r="J717" s="19">
        <f>J718</f>
        <v>2770000</v>
      </c>
      <c r="K717" s="19">
        <f>K718</f>
        <v>10280000</v>
      </c>
      <c r="L717" s="206">
        <f t="shared" si="97"/>
        <v>329.69852469531753</v>
      </c>
      <c r="M717" s="206">
        <f t="shared" si="96"/>
        <v>371.1191335740072</v>
      </c>
      <c r="N717" s="206">
        <f t="shared" si="90"/>
        <v>329.69852469531753</v>
      </c>
      <c r="O717" s="19">
        <f>O718</f>
        <v>1957019.4</v>
      </c>
      <c r="P717" s="206">
        <f t="shared" si="86"/>
        <v>19.037153696498056</v>
      </c>
      <c r="Q717" s="19">
        <f>Q718</f>
        <v>0</v>
      </c>
      <c r="R717" s="41">
        <f t="shared" si="87"/>
        <v>1957019.4</v>
      </c>
    </row>
    <row r="718" spans="1:18" ht="12.75">
      <c r="A718" s="7"/>
      <c r="B718" s="7"/>
      <c r="C718" s="44"/>
      <c r="D718" s="160"/>
      <c r="E718" s="20" t="s">
        <v>25</v>
      </c>
      <c r="F718" s="276"/>
      <c r="G718" s="20" t="s">
        <v>52</v>
      </c>
      <c r="H718" s="173" t="s">
        <v>45</v>
      </c>
      <c r="I718" s="19">
        <f>I694+I698+I707+I705+I706</f>
        <v>3118000</v>
      </c>
      <c r="J718" s="19">
        <f>J694+J698+J707+J705+J706</f>
        <v>2770000</v>
      </c>
      <c r="K718" s="19">
        <f>K694+K698+K707+K705+K706</f>
        <v>10280000</v>
      </c>
      <c r="L718" s="206">
        <f t="shared" si="97"/>
        <v>329.69852469531753</v>
      </c>
      <c r="M718" s="206">
        <f t="shared" si="96"/>
        <v>371.1191335740072</v>
      </c>
      <c r="N718" s="206">
        <f t="shared" si="90"/>
        <v>329.69852469531753</v>
      </c>
      <c r="O718" s="19">
        <f>O694+O698+O707+O705+O706</f>
        <v>1957019.4</v>
      </c>
      <c r="P718" s="206">
        <f t="shared" si="86"/>
        <v>19.037153696498056</v>
      </c>
      <c r="Q718" s="19">
        <f>Q694</f>
        <v>0</v>
      </c>
      <c r="R718" s="41">
        <f t="shared" si="87"/>
        <v>1957019.4</v>
      </c>
    </row>
    <row r="719" spans="1:18" ht="12.75">
      <c r="A719" s="13"/>
      <c r="B719" s="14"/>
      <c r="C719" s="160"/>
      <c r="D719" s="220"/>
      <c r="E719" s="16"/>
      <c r="F719" s="276"/>
      <c r="G719" s="13"/>
      <c r="H719" s="202" t="s">
        <v>1063</v>
      </c>
      <c r="I719" s="206">
        <f>I720+I772+I803</f>
        <v>124100491</v>
      </c>
      <c r="J719" s="206">
        <f>J720+J772+J803</f>
        <v>123017077</v>
      </c>
      <c r="K719" s="206">
        <f>K720+K772+K803</f>
        <v>129451000</v>
      </c>
      <c r="L719" s="206">
        <f t="shared" si="97"/>
        <v>104.31143257926352</v>
      </c>
      <c r="M719" s="206">
        <f t="shared" si="96"/>
        <v>105.23010557306608</v>
      </c>
      <c r="N719" s="206">
        <f t="shared" si="90"/>
        <v>104.31143257926352</v>
      </c>
      <c r="O719" s="206">
        <f>O720+O772+O803</f>
        <v>40336929.53</v>
      </c>
      <c r="P719" s="206">
        <f t="shared" si="86"/>
        <v>31.159998400939354</v>
      </c>
      <c r="Q719" s="206">
        <f>Q720+Q772+Q803</f>
        <v>0</v>
      </c>
      <c r="R719" s="41">
        <f t="shared" si="87"/>
        <v>40336929.53</v>
      </c>
    </row>
    <row r="720" spans="1:18" ht="12.75">
      <c r="A720" s="13"/>
      <c r="B720" s="13"/>
      <c r="C720" s="14"/>
      <c r="D720" s="220">
        <v>1102</v>
      </c>
      <c r="E720" s="16"/>
      <c r="F720" s="276"/>
      <c r="G720" s="13"/>
      <c r="H720" s="15" t="s">
        <v>625</v>
      </c>
      <c r="I720" s="206">
        <f>I721+I740+I743+I746+I749+I763+I766+I769</f>
        <v>84392004</v>
      </c>
      <c r="J720" s="206">
        <f>J721+J740+J743+J746+J749+J763+J766+J769</f>
        <v>83814410</v>
      </c>
      <c r="K720" s="206">
        <f>K721+K740+K743+K746+K749+K763+K766+K769</f>
        <v>65121000</v>
      </c>
      <c r="L720" s="206">
        <f t="shared" si="97"/>
        <v>77.16489348919833</v>
      </c>
      <c r="M720" s="206">
        <f t="shared" si="96"/>
        <v>77.69666337805158</v>
      </c>
      <c r="N720" s="206">
        <f t="shared" si="90"/>
        <v>77.16489348919833</v>
      </c>
      <c r="O720" s="206">
        <f>O721+O740+O743+O746+O749+O763+O766+O769</f>
        <v>26090853.55</v>
      </c>
      <c r="P720" s="206">
        <f t="shared" si="86"/>
        <v>40.06519179680902</v>
      </c>
      <c r="Q720" s="206">
        <f>Q721+Q740+Q743+Q746+Q749</f>
        <v>0</v>
      </c>
      <c r="R720" s="41">
        <f t="shared" si="87"/>
        <v>26090853.55</v>
      </c>
    </row>
    <row r="721" spans="1:18" ht="25.5">
      <c r="A721" s="13"/>
      <c r="B721" s="13"/>
      <c r="C721" s="14"/>
      <c r="D721" s="160" t="s">
        <v>834</v>
      </c>
      <c r="E721" s="16"/>
      <c r="F721" s="276"/>
      <c r="G721" s="13"/>
      <c r="H721" s="15" t="s">
        <v>852</v>
      </c>
      <c r="I721" s="206">
        <f>I724+I725+I733</f>
        <v>17500000</v>
      </c>
      <c r="J721" s="206">
        <f>J724+J725+J733</f>
        <v>17500000</v>
      </c>
      <c r="K721" s="206">
        <f>K724+K725+K733</f>
        <v>13700000</v>
      </c>
      <c r="L721" s="206">
        <f t="shared" si="97"/>
        <v>78.28571428571428</v>
      </c>
      <c r="M721" s="206">
        <f t="shared" si="96"/>
        <v>78.28571428571428</v>
      </c>
      <c r="N721" s="206">
        <f t="shared" si="90"/>
        <v>78.28571428571428</v>
      </c>
      <c r="O721" s="206">
        <f>O724+O725+O733</f>
        <v>6904262.880000001</v>
      </c>
      <c r="P721" s="206">
        <f aca="true" t="shared" si="99" ref="P721:P784">O721/K721*100</f>
        <v>50.396079416058406</v>
      </c>
      <c r="Q721" s="206">
        <f>Q724</f>
        <v>0</v>
      </c>
      <c r="R721" s="41">
        <f t="shared" si="87"/>
        <v>6904262.880000001</v>
      </c>
    </row>
    <row r="722" spans="1:18" ht="12.75">
      <c r="A722" s="13"/>
      <c r="B722" s="13"/>
      <c r="C722" s="14">
        <v>630</v>
      </c>
      <c r="D722" s="160"/>
      <c r="E722" s="160"/>
      <c r="F722" s="318"/>
      <c r="G722" s="14"/>
      <c r="H722" s="15" t="s">
        <v>76</v>
      </c>
      <c r="I722" s="41">
        <f>I721</f>
        <v>17500000</v>
      </c>
      <c r="J722" s="41">
        <f>J721</f>
        <v>17500000</v>
      </c>
      <c r="K722" s="41">
        <f>K721</f>
        <v>13700000</v>
      </c>
      <c r="L722" s="41">
        <f>L721</f>
        <v>78.28571428571428</v>
      </c>
      <c r="M722" s="206">
        <f t="shared" si="96"/>
        <v>78.28571428571428</v>
      </c>
      <c r="N722" s="206">
        <f t="shared" si="90"/>
        <v>78.28571428571428</v>
      </c>
      <c r="O722" s="41">
        <f>O721</f>
        <v>6904262.880000001</v>
      </c>
      <c r="P722" s="206">
        <f t="shared" si="99"/>
        <v>50.396079416058406</v>
      </c>
      <c r="Q722" s="41">
        <f>Q721</f>
        <v>0</v>
      </c>
      <c r="R722" s="41">
        <f t="shared" si="87"/>
        <v>6904262.880000001</v>
      </c>
    </row>
    <row r="723" spans="1:18" ht="25.5">
      <c r="A723" s="13"/>
      <c r="B723" s="13"/>
      <c r="C723" s="14"/>
      <c r="D723" s="220"/>
      <c r="E723" s="16"/>
      <c r="F723" s="20" t="s">
        <v>337</v>
      </c>
      <c r="G723" s="13">
        <v>451</v>
      </c>
      <c r="H723" s="168" t="s">
        <v>574</v>
      </c>
      <c r="I723" s="41">
        <f aca="true" t="shared" si="100" ref="I723:O723">I724+I725</f>
        <v>17500000</v>
      </c>
      <c r="J723" s="41">
        <f t="shared" si="100"/>
        <v>17500000</v>
      </c>
      <c r="K723" s="41">
        <f t="shared" si="100"/>
        <v>13700000</v>
      </c>
      <c r="L723" s="41">
        <f t="shared" si="100"/>
        <v>342.473604826546</v>
      </c>
      <c r="M723" s="41" t="e">
        <f t="shared" si="100"/>
        <v>#DIV/0!</v>
      </c>
      <c r="N723" s="41" t="e">
        <f t="shared" si="100"/>
        <v>#DIV/0!</v>
      </c>
      <c r="O723" s="41">
        <f t="shared" si="100"/>
        <v>6904262.880000001</v>
      </c>
      <c r="P723" s="206">
        <f t="shared" si="99"/>
        <v>50.396079416058406</v>
      </c>
      <c r="Q723" s="41">
        <f>Q724+Q725</f>
        <v>0</v>
      </c>
      <c r="R723" s="41">
        <f t="shared" si="87"/>
        <v>6904262.880000001</v>
      </c>
    </row>
    <row r="724" spans="1:18" ht="25.5">
      <c r="A724" s="13"/>
      <c r="B724" s="13"/>
      <c r="C724" s="14"/>
      <c r="D724" s="220"/>
      <c r="E724" s="16"/>
      <c r="F724" s="20" t="s">
        <v>1027</v>
      </c>
      <c r="G724" s="13">
        <v>4511</v>
      </c>
      <c r="H724" s="167" t="s">
        <v>573</v>
      </c>
      <c r="I724" s="41">
        <v>8500000</v>
      </c>
      <c r="J724" s="41">
        <v>8500000</v>
      </c>
      <c r="K724" s="41">
        <v>4700000</v>
      </c>
      <c r="L724" s="206">
        <f aca="true" t="shared" si="101" ref="L724:L729">(K724/I724)*100</f>
        <v>55.294117647058826</v>
      </c>
      <c r="M724" s="206">
        <f t="shared" si="96"/>
        <v>55.294117647058826</v>
      </c>
      <c r="N724" s="206">
        <f t="shared" si="90"/>
        <v>55.294117647058826</v>
      </c>
      <c r="O724" s="41">
        <v>2669616.64</v>
      </c>
      <c r="P724" s="206">
        <f t="shared" si="99"/>
        <v>56.800354042553195</v>
      </c>
      <c r="Q724" s="41">
        <v>0</v>
      </c>
      <c r="R724" s="41">
        <f aca="true" t="shared" si="102" ref="R724:R787">O724+Q724</f>
        <v>2669616.64</v>
      </c>
    </row>
    <row r="725" spans="1:18" ht="25.5">
      <c r="A725" s="13"/>
      <c r="B725" s="13"/>
      <c r="C725" s="14"/>
      <c r="D725" s="220"/>
      <c r="E725" s="16"/>
      <c r="F725" s="20"/>
      <c r="G725" s="13">
        <v>4512</v>
      </c>
      <c r="H725" s="167" t="s">
        <v>575</v>
      </c>
      <c r="I725" s="41">
        <f>I728+I729+I730+I732+I733+I737+I738</f>
        <v>9000000</v>
      </c>
      <c r="J725" s="41">
        <f>J728+J729+J730+J732+J733+J737+J738</f>
        <v>9000000</v>
      </c>
      <c r="K725" s="41">
        <f>K728+K729+K730+K732+K733+K737+K738+K739</f>
        <v>9000000</v>
      </c>
      <c r="L725" s="41">
        <f>L728+L729+L730+L732+L733+L737+L738+L739</f>
        <v>287.1794871794872</v>
      </c>
      <c r="M725" s="41" t="e">
        <f>M728+M729+M730+M732+M733+M737+M738+M739</f>
        <v>#DIV/0!</v>
      </c>
      <c r="N725" s="41" t="e">
        <f>N728+N729+N730+N732+N733+N737+N738+N739</f>
        <v>#DIV/0!</v>
      </c>
      <c r="O725" s="41">
        <f>O728+O729+O730+O732+O733+O737+O738+O739</f>
        <v>4234646.24</v>
      </c>
      <c r="P725" s="206">
        <f t="shared" si="99"/>
        <v>47.051624888888895</v>
      </c>
      <c r="Q725" s="41">
        <f>Q728+Q729+Q730+Q732+Q733</f>
        <v>0</v>
      </c>
      <c r="R725" s="41">
        <f t="shared" si="102"/>
        <v>4234646.24</v>
      </c>
    </row>
    <row r="726" spans="1:18" ht="12.75" hidden="1">
      <c r="A726" s="13"/>
      <c r="B726" s="13"/>
      <c r="C726" s="14"/>
      <c r="D726" s="220"/>
      <c r="E726" s="16"/>
      <c r="F726" s="20"/>
      <c r="G726" s="13">
        <v>484</v>
      </c>
      <c r="H726" s="167" t="s">
        <v>206</v>
      </c>
      <c r="I726" s="296">
        <v>0</v>
      </c>
      <c r="J726" s="296">
        <v>0</v>
      </c>
      <c r="K726" s="41">
        <v>0</v>
      </c>
      <c r="L726" s="206" t="e">
        <f t="shared" si="101"/>
        <v>#DIV/0!</v>
      </c>
      <c r="M726" s="206" t="e">
        <f t="shared" si="96"/>
        <v>#DIV/0!</v>
      </c>
      <c r="N726" s="206" t="e">
        <f t="shared" si="90"/>
        <v>#DIV/0!</v>
      </c>
      <c r="O726" s="41">
        <v>0</v>
      </c>
      <c r="P726" s="206" t="e">
        <f t="shared" si="99"/>
        <v>#DIV/0!</v>
      </c>
      <c r="Q726" s="41">
        <f>Q730+Q731+Q733+Q735</f>
        <v>0</v>
      </c>
      <c r="R726" s="41">
        <f t="shared" si="102"/>
        <v>0</v>
      </c>
    </row>
    <row r="727" spans="1:18" ht="12.75" hidden="1">
      <c r="A727" s="13"/>
      <c r="B727" s="13"/>
      <c r="C727" s="14"/>
      <c r="D727" s="220"/>
      <c r="E727" s="16"/>
      <c r="F727" s="20"/>
      <c r="G727" s="13"/>
      <c r="H727" s="15"/>
      <c r="I727" s="296"/>
      <c r="J727" s="296"/>
      <c r="K727" s="41"/>
      <c r="L727" s="206" t="e">
        <f t="shared" si="101"/>
        <v>#DIV/0!</v>
      </c>
      <c r="M727" s="206" t="e">
        <f t="shared" si="96"/>
        <v>#DIV/0!</v>
      </c>
      <c r="N727" s="206" t="e">
        <f t="shared" si="90"/>
        <v>#DIV/0!</v>
      </c>
      <c r="O727" s="41"/>
      <c r="P727" s="206" t="e">
        <f t="shared" si="99"/>
        <v>#DIV/0!</v>
      </c>
      <c r="Q727" s="41">
        <f>Q728+Q730</f>
        <v>0</v>
      </c>
      <c r="R727" s="41">
        <f t="shared" si="102"/>
        <v>0</v>
      </c>
    </row>
    <row r="728" spans="1:18" ht="25.5">
      <c r="A728" s="13"/>
      <c r="B728" s="13"/>
      <c r="C728" s="14"/>
      <c r="D728" s="220"/>
      <c r="E728" s="16"/>
      <c r="F728" s="20" t="s">
        <v>1035</v>
      </c>
      <c r="G728" s="13"/>
      <c r="H728" s="167" t="s">
        <v>1034</v>
      </c>
      <c r="I728" s="41">
        <v>1950000</v>
      </c>
      <c r="J728" s="41">
        <v>1950000</v>
      </c>
      <c r="K728" s="41">
        <v>1700000</v>
      </c>
      <c r="L728" s="206">
        <f t="shared" si="101"/>
        <v>87.17948717948718</v>
      </c>
      <c r="M728" s="206">
        <f t="shared" si="96"/>
        <v>87.17948717948718</v>
      </c>
      <c r="N728" s="206">
        <f t="shared" si="90"/>
        <v>87.17948717948718</v>
      </c>
      <c r="O728" s="41">
        <v>827907.16</v>
      </c>
      <c r="P728" s="206">
        <f t="shared" si="99"/>
        <v>48.700421176470584</v>
      </c>
      <c r="Q728" s="41">
        <v>0</v>
      </c>
      <c r="R728" s="41">
        <f t="shared" si="102"/>
        <v>827907.16</v>
      </c>
    </row>
    <row r="729" spans="1:18" ht="12.75">
      <c r="A729" s="13"/>
      <c r="B729" s="13"/>
      <c r="C729" s="14"/>
      <c r="D729" s="220"/>
      <c r="E729" s="16"/>
      <c r="F729" s="20" t="s">
        <v>1036</v>
      </c>
      <c r="G729" s="13"/>
      <c r="H729" s="167" t="s">
        <v>1032</v>
      </c>
      <c r="I729" s="41">
        <v>1600000</v>
      </c>
      <c r="J729" s="41">
        <v>1600000</v>
      </c>
      <c r="K729" s="41">
        <v>0</v>
      </c>
      <c r="L729" s="206">
        <f t="shared" si="101"/>
        <v>0</v>
      </c>
      <c r="M729" s="206">
        <f t="shared" si="96"/>
        <v>0</v>
      </c>
      <c r="N729" s="206">
        <f t="shared" si="90"/>
        <v>0</v>
      </c>
      <c r="O729" s="41">
        <v>0</v>
      </c>
      <c r="P729" s="206">
        <v>0</v>
      </c>
      <c r="Q729" s="41">
        <v>0</v>
      </c>
      <c r="R729" s="41">
        <f t="shared" si="102"/>
        <v>0</v>
      </c>
    </row>
    <row r="730" spans="1:18" ht="12.75">
      <c r="A730" s="13"/>
      <c r="B730" s="13"/>
      <c r="C730" s="14"/>
      <c r="D730" s="220"/>
      <c r="E730" s="16"/>
      <c r="F730" s="20" t="s">
        <v>1037</v>
      </c>
      <c r="G730" s="13"/>
      <c r="H730" s="167" t="s">
        <v>1033</v>
      </c>
      <c r="I730" s="41">
        <v>1400000</v>
      </c>
      <c r="J730" s="41">
        <v>1400000</v>
      </c>
      <c r="K730" s="41">
        <v>1400000</v>
      </c>
      <c r="L730" s="206">
        <f aca="true" t="shared" si="103" ref="L730:L735">(K730/I730)*100</f>
        <v>100</v>
      </c>
      <c r="M730" s="206">
        <f t="shared" si="96"/>
        <v>100</v>
      </c>
      <c r="N730" s="206">
        <f t="shared" si="90"/>
        <v>100</v>
      </c>
      <c r="O730" s="41">
        <v>650352.54</v>
      </c>
      <c r="P730" s="206">
        <f t="shared" si="99"/>
        <v>46.45375285714286</v>
      </c>
      <c r="Q730" s="41">
        <v>0</v>
      </c>
      <c r="R730" s="41">
        <f t="shared" si="102"/>
        <v>650352.54</v>
      </c>
    </row>
    <row r="731" spans="1:18" ht="12.75" hidden="1">
      <c r="A731" s="13"/>
      <c r="B731" s="13"/>
      <c r="C731" s="14"/>
      <c r="D731" s="220"/>
      <c r="E731" s="16"/>
      <c r="F731" s="20" t="s">
        <v>1027</v>
      </c>
      <c r="G731" s="13"/>
      <c r="H731" s="15"/>
      <c r="I731" s="296"/>
      <c r="J731" s="296"/>
      <c r="K731" s="41"/>
      <c r="L731" s="206" t="e">
        <f t="shared" si="103"/>
        <v>#DIV/0!</v>
      </c>
      <c r="M731" s="206" t="e">
        <f t="shared" si="96"/>
        <v>#DIV/0!</v>
      </c>
      <c r="N731" s="206" t="e">
        <f t="shared" si="90"/>
        <v>#DIV/0!</v>
      </c>
      <c r="O731" s="41"/>
      <c r="P731" s="206" t="e">
        <f t="shared" si="99"/>
        <v>#DIV/0!</v>
      </c>
      <c r="Q731" s="41">
        <f>Q732</f>
        <v>0</v>
      </c>
      <c r="R731" s="41">
        <f t="shared" si="102"/>
        <v>0</v>
      </c>
    </row>
    <row r="732" spans="1:18" ht="12.75">
      <c r="A732" s="13"/>
      <c r="B732" s="13"/>
      <c r="C732" s="14"/>
      <c r="D732" s="220"/>
      <c r="E732" s="16"/>
      <c r="F732" s="20" t="s">
        <v>1038</v>
      </c>
      <c r="G732" s="13"/>
      <c r="H732" s="167" t="s">
        <v>627</v>
      </c>
      <c r="I732" s="41">
        <v>2500000</v>
      </c>
      <c r="J732" s="41">
        <v>2500000</v>
      </c>
      <c r="K732" s="41">
        <v>2500000</v>
      </c>
      <c r="L732" s="206">
        <f t="shared" si="103"/>
        <v>100</v>
      </c>
      <c r="M732" s="206">
        <f t="shared" si="96"/>
        <v>100</v>
      </c>
      <c r="N732" s="206">
        <f t="shared" si="90"/>
        <v>100</v>
      </c>
      <c r="O732" s="41">
        <v>1175147.88</v>
      </c>
      <c r="P732" s="206">
        <f t="shared" si="99"/>
        <v>47.0059152</v>
      </c>
      <c r="Q732" s="41">
        <v>0</v>
      </c>
      <c r="R732" s="41">
        <f t="shared" si="102"/>
        <v>1175147.88</v>
      </c>
    </row>
    <row r="733" spans="1:18" ht="12.75" customHeight="1" hidden="1">
      <c r="A733" s="13"/>
      <c r="B733" s="13"/>
      <c r="C733" s="14"/>
      <c r="D733" s="220"/>
      <c r="E733" s="16"/>
      <c r="F733" s="20" t="s">
        <v>568</v>
      </c>
      <c r="G733" s="17">
        <v>424</v>
      </c>
      <c r="H733" s="173" t="s">
        <v>1050</v>
      </c>
      <c r="I733" s="296">
        <v>0</v>
      </c>
      <c r="J733" s="296">
        <v>0</v>
      </c>
      <c r="K733" s="41">
        <v>0</v>
      </c>
      <c r="L733" s="206">
        <v>0</v>
      </c>
      <c r="M733" s="206" t="e">
        <f t="shared" si="96"/>
        <v>#DIV/0!</v>
      </c>
      <c r="N733" s="206" t="e">
        <f t="shared" si="90"/>
        <v>#DIV/0!</v>
      </c>
      <c r="O733" s="41">
        <v>0</v>
      </c>
      <c r="P733" s="206" t="e">
        <f t="shared" si="99"/>
        <v>#DIV/0!</v>
      </c>
      <c r="Q733" s="41">
        <f>Q734</f>
        <v>0</v>
      </c>
      <c r="R733" s="41">
        <f t="shared" si="102"/>
        <v>0</v>
      </c>
    </row>
    <row r="734" spans="1:18" ht="12.75" customHeight="1" hidden="1">
      <c r="A734" s="13"/>
      <c r="B734" s="13"/>
      <c r="C734" s="14"/>
      <c r="D734" s="220"/>
      <c r="E734" s="16"/>
      <c r="F734" s="20"/>
      <c r="G734" s="13"/>
      <c r="H734" s="167" t="s">
        <v>633</v>
      </c>
      <c r="I734" s="296"/>
      <c r="J734" s="296"/>
      <c r="K734" s="41"/>
      <c r="L734" s="206" t="e">
        <f t="shared" si="103"/>
        <v>#DIV/0!</v>
      </c>
      <c r="M734" s="206" t="e">
        <f t="shared" si="96"/>
        <v>#DIV/0!</v>
      </c>
      <c r="N734" s="206" t="e">
        <f t="shared" si="90"/>
        <v>#DIV/0!</v>
      </c>
      <c r="O734" s="41"/>
      <c r="P734" s="206" t="e">
        <f t="shared" si="99"/>
        <v>#DIV/0!</v>
      </c>
      <c r="Q734" s="41">
        <v>0</v>
      </c>
      <c r="R734" s="41">
        <f t="shared" si="102"/>
        <v>0</v>
      </c>
    </row>
    <row r="735" spans="1:18" ht="15.75" customHeight="1" hidden="1">
      <c r="A735" s="13"/>
      <c r="B735" s="13"/>
      <c r="C735" s="14"/>
      <c r="D735" s="220"/>
      <c r="E735" s="16"/>
      <c r="F735" s="20" t="s">
        <v>314</v>
      </c>
      <c r="G735" s="13"/>
      <c r="H735" s="166" t="s">
        <v>68</v>
      </c>
      <c r="I735" s="296">
        <f>I748+I745</f>
        <v>26619594</v>
      </c>
      <c r="J735" s="296">
        <f>J748+J745</f>
        <v>25650000</v>
      </c>
      <c r="K735" s="41">
        <f>K748+K745</f>
        <v>25650000</v>
      </c>
      <c r="L735" s="206">
        <f t="shared" si="103"/>
        <v>96.35759283180653</v>
      </c>
      <c r="M735" s="206">
        <f t="shared" si="96"/>
        <v>100</v>
      </c>
      <c r="N735" s="206">
        <f t="shared" si="90"/>
        <v>96.35759283180653</v>
      </c>
      <c r="O735" s="41">
        <f>O748+O745</f>
        <v>8783626.5</v>
      </c>
      <c r="P735" s="206">
        <f t="shared" si="99"/>
        <v>34.244157894736844</v>
      </c>
      <c r="Q735" s="41">
        <v>0</v>
      </c>
      <c r="R735" s="41">
        <f t="shared" si="102"/>
        <v>8783626.5</v>
      </c>
    </row>
    <row r="736" spans="1:18" ht="15.75" customHeight="1" hidden="1">
      <c r="A736" s="13"/>
      <c r="B736" s="13"/>
      <c r="C736" s="14"/>
      <c r="D736" s="220"/>
      <c r="E736" s="16"/>
      <c r="F736" s="20" t="s">
        <v>568</v>
      </c>
      <c r="G736" s="13">
        <v>424</v>
      </c>
      <c r="H736" s="166" t="s">
        <v>68</v>
      </c>
      <c r="I736" s="296">
        <v>0</v>
      </c>
      <c r="J736" s="296">
        <v>0</v>
      </c>
      <c r="K736" s="41">
        <v>0</v>
      </c>
      <c r="L736" s="206">
        <v>0</v>
      </c>
      <c r="M736" s="206"/>
      <c r="N736" s="206" t="e">
        <f t="shared" si="90"/>
        <v>#DIV/0!</v>
      </c>
      <c r="O736" s="41">
        <v>0</v>
      </c>
      <c r="P736" s="206" t="e">
        <f t="shared" si="99"/>
        <v>#DIV/0!</v>
      </c>
      <c r="Q736" s="41">
        <v>0</v>
      </c>
      <c r="R736" s="41">
        <f t="shared" si="102"/>
        <v>0</v>
      </c>
    </row>
    <row r="737" spans="1:18" ht="25.5" customHeight="1">
      <c r="A737" s="13"/>
      <c r="B737" s="13"/>
      <c r="C737" s="14"/>
      <c r="D737" s="220"/>
      <c r="E737" s="16"/>
      <c r="F737" s="20" t="s">
        <v>1022</v>
      </c>
      <c r="G737" s="13"/>
      <c r="H737" s="173" t="s">
        <v>1079</v>
      </c>
      <c r="I737" s="41">
        <v>900000</v>
      </c>
      <c r="J737" s="41">
        <v>900000</v>
      </c>
      <c r="K737" s="41">
        <v>900000</v>
      </c>
      <c r="L737" s="206"/>
      <c r="M737" s="206"/>
      <c r="N737" s="206">
        <f t="shared" si="90"/>
        <v>100</v>
      </c>
      <c r="O737" s="41">
        <v>393394.83</v>
      </c>
      <c r="P737" s="206">
        <f t="shared" si="99"/>
        <v>43.71053666666667</v>
      </c>
      <c r="Q737" s="41">
        <v>0</v>
      </c>
      <c r="R737" s="41">
        <f t="shared" si="102"/>
        <v>393394.83</v>
      </c>
    </row>
    <row r="738" spans="1:18" ht="25.5" customHeight="1">
      <c r="A738" s="13"/>
      <c r="B738" s="13"/>
      <c r="C738" s="14"/>
      <c r="D738" s="220"/>
      <c r="E738" s="16"/>
      <c r="F738" s="20" t="s">
        <v>1124</v>
      </c>
      <c r="G738" s="13"/>
      <c r="H738" s="173" t="s">
        <v>1123</v>
      </c>
      <c r="I738" s="41">
        <v>650000</v>
      </c>
      <c r="J738" s="41">
        <v>650000</v>
      </c>
      <c r="K738" s="41">
        <v>650000</v>
      </c>
      <c r="L738" s="206"/>
      <c r="M738" s="206"/>
      <c r="N738" s="206">
        <f t="shared" si="90"/>
        <v>100</v>
      </c>
      <c r="O738" s="41">
        <v>434941.29</v>
      </c>
      <c r="P738" s="206">
        <f t="shared" si="99"/>
        <v>66.91404461538461</v>
      </c>
      <c r="Q738" s="41">
        <v>0</v>
      </c>
      <c r="R738" s="41">
        <f t="shared" si="102"/>
        <v>434941.29</v>
      </c>
    </row>
    <row r="739" spans="1:18" ht="25.5" customHeight="1">
      <c r="A739" s="13"/>
      <c r="B739" s="13"/>
      <c r="C739" s="14"/>
      <c r="D739" s="220"/>
      <c r="E739" s="16"/>
      <c r="F739" s="354" t="s">
        <v>1291</v>
      </c>
      <c r="G739" s="13"/>
      <c r="H739" s="173" t="s">
        <v>1168</v>
      </c>
      <c r="I739" s="41">
        <v>0</v>
      </c>
      <c r="J739" s="41"/>
      <c r="K739" s="41">
        <v>1850000</v>
      </c>
      <c r="L739" s="206"/>
      <c r="M739" s="206"/>
      <c r="N739" s="206">
        <v>0</v>
      </c>
      <c r="O739" s="41">
        <v>752902.54</v>
      </c>
      <c r="P739" s="206">
        <f t="shared" si="99"/>
        <v>40.6974345945946</v>
      </c>
      <c r="Q739" s="41">
        <v>0</v>
      </c>
      <c r="R739" s="41">
        <f t="shared" si="102"/>
        <v>752902.54</v>
      </c>
    </row>
    <row r="740" spans="1:18" ht="25.5">
      <c r="A740" s="13"/>
      <c r="B740" s="13"/>
      <c r="C740" s="14"/>
      <c r="D740" s="220" t="s">
        <v>831</v>
      </c>
      <c r="E740" s="16"/>
      <c r="F740" s="276"/>
      <c r="G740" s="13"/>
      <c r="H740" s="15" t="s">
        <v>903</v>
      </c>
      <c r="I740" s="41">
        <f>I742</f>
        <v>4980000</v>
      </c>
      <c r="J740" s="41">
        <f>J742</f>
        <v>2700000</v>
      </c>
      <c r="K740" s="41">
        <f>K742</f>
        <v>2000000</v>
      </c>
      <c r="L740" s="206">
        <f>(K740/I740)*100</f>
        <v>40.16064257028113</v>
      </c>
      <c r="M740" s="206">
        <f t="shared" si="96"/>
        <v>74.07407407407408</v>
      </c>
      <c r="N740" s="206">
        <f t="shared" si="90"/>
        <v>40.16064257028113</v>
      </c>
      <c r="O740" s="41">
        <f>O742</f>
        <v>0</v>
      </c>
      <c r="P740" s="206">
        <f t="shared" si="99"/>
        <v>0</v>
      </c>
      <c r="Q740" s="41">
        <f>Q742</f>
        <v>0</v>
      </c>
      <c r="R740" s="41">
        <f t="shared" si="102"/>
        <v>0</v>
      </c>
    </row>
    <row r="741" spans="1:18" ht="12.75">
      <c r="A741" s="13"/>
      <c r="B741" s="13"/>
      <c r="C741" s="14">
        <v>640</v>
      </c>
      <c r="D741" s="160"/>
      <c r="E741" s="160"/>
      <c r="F741" s="318"/>
      <c r="G741" s="14"/>
      <c r="H741" s="15" t="s">
        <v>919</v>
      </c>
      <c r="I741" s="41">
        <f>I740</f>
        <v>4980000</v>
      </c>
      <c r="J741" s="41">
        <f>J740</f>
        <v>2700000</v>
      </c>
      <c r="K741" s="41">
        <f>K740</f>
        <v>2000000</v>
      </c>
      <c r="L741" s="41">
        <f>L740</f>
        <v>40.16064257028113</v>
      </c>
      <c r="M741" s="206">
        <f t="shared" si="96"/>
        <v>74.07407407407408</v>
      </c>
      <c r="N741" s="206">
        <f t="shared" si="90"/>
        <v>40.16064257028113</v>
      </c>
      <c r="O741" s="41">
        <f>O740</f>
        <v>0</v>
      </c>
      <c r="P741" s="206">
        <f t="shared" si="99"/>
        <v>0</v>
      </c>
      <c r="Q741" s="41">
        <f>Q740</f>
        <v>0</v>
      </c>
      <c r="R741" s="41">
        <f t="shared" si="102"/>
        <v>0</v>
      </c>
    </row>
    <row r="742" spans="1:18" ht="15.75" customHeight="1">
      <c r="A742" s="13"/>
      <c r="B742" s="13"/>
      <c r="C742" s="14"/>
      <c r="D742" s="220"/>
      <c r="E742" s="16"/>
      <c r="F742" s="20" t="s">
        <v>342</v>
      </c>
      <c r="G742" s="13">
        <v>511</v>
      </c>
      <c r="H742" s="166" t="s">
        <v>78</v>
      </c>
      <c r="I742" s="41">
        <v>4980000</v>
      </c>
      <c r="J742" s="41">
        <v>2700000</v>
      </c>
      <c r="K742" s="41">
        <v>2000000</v>
      </c>
      <c r="L742" s="206">
        <f>(K742/I742)*100</f>
        <v>40.16064257028113</v>
      </c>
      <c r="M742" s="206">
        <f t="shared" si="96"/>
        <v>74.07407407407408</v>
      </c>
      <c r="N742" s="206">
        <f t="shared" si="90"/>
        <v>40.16064257028113</v>
      </c>
      <c r="O742" s="41">
        <v>0</v>
      </c>
      <c r="P742" s="206">
        <f t="shared" si="99"/>
        <v>0</v>
      </c>
      <c r="Q742" s="41">
        <v>0</v>
      </c>
      <c r="R742" s="41">
        <f t="shared" si="102"/>
        <v>0</v>
      </c>
    </row>
    <row r="743" spans="1:18" ht="25.5">
      <c r="A743" s="13"/>
      <c r="B743" s="13"/>
      <c r="C743" s="14"/>
      <c r="D743" s="220" t="s">
        <v>832</v>
      </c>
      <c r="E743" s="16"/>
      <c r="F743" s="276"/>
      <c r="G743" s="13"/>
      <c r="H743" s="15" t="s">
        <v>899</v>
      </c>
      <c r="I743" s="41">
        <f aca="true" t="shared" si="104" ref="I743:K744">I744</f>
        <v>5300000</v>
      </c>
      <c r="J743" s="41">
        <f t="shared" si="104"/>
        <v>5300000</v>
      </c>
      <c r="K743" s="41">
        <f t="shared" si="104"/>
        <v>5300000</v>
      </c>
      <c r="L743" s="206">
        <f>(K743/I743)*100</f>
        <v>100</v>
      </c>
      <c r="M743" s="206">
        <f t="shared" si="96"/>
        <v>100</v>
      </c>
      <c r="N743" s="206">
        <f t="shared" si="90"/>
        <v>100</v>
      </c>
      <c r="O743" s="41">
        <f>O744</f>
        <v>762784</v>
      </c>
      <c r="P743" s="206">
        <f t="shared" si="99"/>
        <v>14.392150943396226</v>
      </c>
      <c r="Q743" s="41">
        <f>Q744</f>
        <v>0</v>
      </c>
      <c r="R743" s="41">
        <f t="shared" si="102"/>
        <v>762784</v>
      </c>
    </row>
    <row r="744" spans="1:18" ht="25.5">
      <c r="A744" s="13"/>
      <c r="B744" s="13"/>
      <c r="C744" s="14">
        <v>540</v>
      </c>
      <c r="D744" s="160"/>
      <c r="E744" s="160"/>
      <c r="F744" s="318"/>
      <c r="G744" s="14"/>
      <c r="H744" s="15" t="s">
        <v>985</v>
      </c>
      <c r="I744" s="41">
        <f t="shared" si="104"/>
        <v>5300000</v>
      </c>
      <c r="J744" s="41">
        <f t="shared" si="104"/>
        <v>5300000</v>
      </c>
      <c r="K744" s="41">
        <f t="shared" si="104"/>
        <v>5300000</v>
      </c>
      <c r="L744" s="41">
        <f>L743</f>
        <v>100</v>
      </c>
      <c r="M744" s="206">
        <f t="shared" si="96"/>
        <v>100</v>
      </c>
      <c r="N744" s="206">
        <f t="shared" si="90"/>
        <v>100</v>
      </c>
      <c r="O744" s="41">
        <f>O745</f>
        <v>762784</v>
      </c>
      <c r="P744" s="206">
        <f t="shared" si="99"/>
        <v>14.392150943396226</v>
      </c>
      <c r="Q744" s="41">
        <f>Q745</f>
        <v>0</v>
      </c>
      <c r="R744" s="41">
        <f t="shared" si="102"/>
        <v>762784</v>
      </c>
    </row>
    <row r="745" spans="1:18" ht="15.75" customHeight="1">
      <c r="A745" s="13"/>
      <c r="B745" s="13"/>
      <c r="C745" s="14"/>
      <c r="D745" s="220"/>
      <c r="E745" s="16"/>
      <c r="F745" s="20" t="s">
        <v>325</v>
      </c>
      <c r="G745" s="13">
        <v>424</v>
      </c>
      <c r="H745" s="166" t="s">
        <v>68</v>
      </c>
      <c r="I745" s="41">
        <v>5300000</v>
      </c>
      <c r="J745" s="41">
        <v>5300000</v>
      </c>
      <c r="K745" s="41">
        <v>5300000</v>
      </c>
      <c r="L745" s="206">
        <f>(K745/I745)*100</f>
        <v>100</v>
      </c>
      <c r="M745" s="206">
        <f t="shared" si="96"/>
        <v>100</v>
      </c>
      <c r="N745" s="206">
        <f t="shared" si="90"/>
        <v>100</v>
      </c>
      <c r="O745" s="41">
        <v>762784</v>
      </c>
      <c r="P745" s="206">
        <f t="shared" si="99"/>
        <v>14.392150943396226</v>
      </c>
      <c r="Q745" s="41">
        <v>0</v>
      </c>
      <c r="R745" s="41">
        <f t="shared" si="102"/>
        <v>762784</v>
      </c>
    </row>
    <row r="746" spans="1:18" ht="38.25">
      <c r="A746" s="13"/>
      <c r="B746" s="13"/>
      <c r="C746" s="14"/>
      <c r="D746" s="220" t="s">
        <v>833</v>
      </c>
      <c r="E746" s="16"/>
      <c r="F746" s="276"/>
      <c r="G746" s="13"/>
      <c r="H746" s="15" t="s">
        <v>898</v>
      </c>
      <c r="I746" s="41">
        <f aca="true" t="shared" si="105" ref="I746:K747">I747</f>
        <v>21319594</v>
      </c>
      <c r="J746" s="41">
        <f t="shared" si="105"/>
        <v>20350000</v>
      </c>
      <c r="K746" s="41">
        <f t="shared" si="105"/>
        <v>20350000</v>
      </c>
      <c r="L746" s="206">
        <f>(K746/I746)*100</f>
        <v>95.45209913472085</v>
      </c>
      <c r="M746" s="206">
        <f t="shared" si="96"/>
        <v>100</v>
      </c>
      <c r="N746" s="206">
        <f t="shared" si="90"/>
        <v>95.45209913472085</v>
      </c>
      <c r="O746" s="41">
        <f>O747</f>
        <v>8020842.5</v>
      </c>
      <c r="P746" s="206">
        <f t="shared" si="99"/>
        <v>39.41445945945946</v>
      </c>
      <c r="Q746" s="41">
        <f>Q747</f>
        <v>0</v>
      </c>
      <c r="R746" s="41">
        <f t="shared" si="102"/>
        <v>8020842.5</v>
      </c>
    </row>
    <row r="747" spans="1:18" ht="25.5">
      <c r="A747" s="13"/>
      <c r="B747" s="13"/>
      <c r="C747" s="14">
        <v>560</v>
      </c>
      <c r="D747" s="160"/>
      <c r="E747" s="160"/>
      <c r="F747" s="318"/>
      <c r="G747" s="14"/>
      <c r="H747" s="15" t="s">
        <v>923</v>
      </c>
      <c r="I747" s="41">
        <f t="shared" si="105"/>
        <v>21319594</v>
      </c>
      <c r="J747" s="41">
        <f t="shared" si="105"/>
        <v>20350000</v>
      </c>
      <c r="K747" s="41">
        <f t="shared" si="105"/>
        <v>20350000</v>
      </c>
      <c r="L747" s="41">
        <f>L746</f>
        <v>95.45209913472085</v>
      </c>
      <c r="M747" s="206">
        <f t="shared" si="96"/>
        <v>100</v>
      </c>
      <c r="N747" s="206">
        <f t="shared" si="90"/>
        <v>95.45209913472085</v>
      </c>
      <c r="O747" s="41">
        <f>O748</f>
        <v>8020842.5</v>
      </c>
      <c r="P747" s="206">
        <f t="shared" si="99"/>
        <v>39.41445945945946</v>
      </c>
      <c r="Q747" s="41">
        <f>Q748</f>
        <v>0</v>
      </c>
      <c r="R747" s="41">
        <f t="shared" si="102"/>
        <v>8020842.5</v>
      </c>
    </row>
    <row r="748" spans="1:18" ht="15.75" customHeight="1">
      <c r="A748" s="13"/>
      <c r="B748" s="13"/>
      <c r="C748" s="14"/>
      <c r="D748" s="220"/>
      <c r="E748" s="16"/>
      <c r="F748" s="20" t="s">
        <v>329</v>
      </c>
      <c r="G748" s="13">
        <v>421</v>
      </c>
      <c r="H748" s="166" t="s">
        <v>59</v>
      </c>
      <c r="I748" s="41">
        <v>21319594</v>
      </c>
      <c r="J748" s="41">
        <v>20350000</v>
      </c>
      <c r="K748" s="41">
        <v>20350000</v>
      </c>
      <c r="L748" s="206">
        <f>(K748/I748)*100</f>
        <v>95.45209913472085</v>
      </c>
      <c r="M748" s="206">
        <f t="shared" si="96"/>
        <v>100</v>
      </c>
      <c r="N748" s="206">
        <f t="shared" si="90"/>
        <v>95.45209913472085</v>
      </c>
      <c r="O748" s="41">
        <v>8020842.5</v>
      </c>
      <c r="P748" s="206">
        <f t="shared" si="99"/>
        <v>39.41445945945946</v>
      </c>
      <c r="Q748" s="41">
        <v>0</v>
      </c>
      <c r="R748" s="41">
        <f t="shared" si="102"/>
        <v>8020842.5</v>
      </c>
    </row>
    <row r="749" spans="1:18" ht="25.5">
      <c r="A749" s="13"/>
      <c r="B749" s="13"/>
      <c r="C749" s="14"/>
      <c r="D749" s="160" t="s">
        <v>1272</v>
      </c>
      <c r="E749" s="16"/>
      <c r="F749" s="276"/>
      <c r="G749" s="13"/>
      <c r="H749" s="15" t="s">
        <v>1273</v>
      </c>
      <c r="I749" s="41">
        <f aca="true" t="shared" si="106" ref="I749:K750">I750</f>
        <v>5799410</v>
      </c>
      <c r="J749" s="41">
        <f t="shared" si="106"/>
        <v>5799410</v>
      </c>
      <c r="K749" s="41">
        <f t="shared" si="106"/>
        <v>4961000</v>
      </c>
      <c r="L749" s="206">
        <v>0</v>
      </c>
      <c r="M749" s="206">
        <f t="shared" si="96"/>
        <v>85.54318456532647</v>
      </c>
      <c r="N749" s="206">
        <f aca="true" t="shared" si="107" ref="N749:N815">K749/I749*100</f>
        <v>85.54318456532647</v>
      </c>
      <c r="O749" s="41">
        <f>O750</f>
        <v>0</v>
      </c>
      <c r="P749" s="206">
        <f t="shared" si="99"/>
        <v>0</v>
      </c>
      <c r="Q749" s="41">
        <f>Q750</f>
        <v>0</v>
      </c>
      <c r="R749" s="41">
        <f t="shared" si="102"/>
        <v>0</v>
      </c>
    </row>
    <row r="750" spans="1:18" ht="12.75">
      <c r="A750" s="13"/>
      <c r="B750" s="13"/>
      <c r="C750" s="14">
        <v>630</v>
      </c>
      <c r="D750" s="160"/>
      <c r="E750" s="160"/>
      <c r="F750" s="318"/>
      <c r="G750" s="14"/>
      <c r="H750" s="15" t="s">
        <v>76</v>
      </c>
      <c r="I750" s="41">
        <f t="shared" si="106"/>
        <v>5799410</v>
      </c>
      <c r="J750" s="41">
        <f t="shared" si="106"/>
        <v>5799410</v>
      </c>
      <c r="K750" s="41">
        <f t="shared" si="106"/>
        <v>4961000</v>
      </c>
      <c r="L750" s="41">
        <v>0</v>
      </c>
      <c r="M750" s="206">
        <f t="shared" si="96"/>
        <v>85.54318456532647</v>
      </c>
      <c r="N750" s="206">
        <f t="shared" si="107"/>
        <v>85.54318456532647</v>
      </c>
      <c r="O750" s="41">
        <f>O751</f>
        <v>0</v>
      </c>
      <c r="P750" s="206">
        <f t="shared" si="99"/>
        <v>0</v>
      </c>
      <c r="Q750" s="41">
        <f>Q751</f>
        <v>0</v>
      </c>
      <c r="R750" s="41">
        <f t="shared" si="102"/>
        <v>0</v>
      </c>
    </row>
    <row r="751" spans="1:18" ht="12.75">
      <c r="A751" s="13"/>
      <c r="B751" s="13"/>
      <c r="C751" s="14"/>
      <c r="D751" s="220"/>
      <c r="E751" s="16"/>
      <c r="F751" s="20" t="s">
        <v>339</v>
      </c>
      <c r="G751" s="13">
        <v>511</v>
      </c>
      <c r="H751" s="166" t="s">
        <v>78</v>
      </c>
      <c r="I751" s="41">
        <v>5799410</v>
      </c>
      <c r="J751" s="41">
        <v>5799410</v>
      </c>
      <c r="K751" s="41">
        <v>4961000</v>
      </c>
      <c r="L751" s="206">
        <v>0</v>
      </c>
      <c r="M751" s="206">
        <f t="shared" si="96"/>
        <v>85.54318456532647</v>
      </c>
      <c r="N751" s="206">
        <f t="shared" si="107"/>
        <v>85.54318456532647</v>
      </c>
      <c r="O751" s="41">
        <v>0</v>
      </c>
      <c r="P751" s="206">
        <f t="shared" si="99"/>
        <v>0</v>
      </c>
      <c r="Q751" s="41">
        <v>0</v>
      </c>
      <c r="R751" s="41">
        <f t="shared" si="102"/>
        <v>0</v>
      </c>
    </row>
    <row r="752" spans="1:18" ht="12.75" hidden="1">
      <c r="A752" s="13"/>
      <c r="B752" s="13"/>
      <c r="C752" s="14"/>
      <c r="D752" s="220"/>
      <c r="E752" s="16"/>
      <c r="F752" s="276"/>
      <c r="G752" s="13"/>
      <c r="H752" s="15"/>
      <c r="I752" s="41"/>
      <c r="J752" s="41"/>
      <c r="K752" s="41"/>
      <c r="L752" s="206"/>
      <c r="M752" s="206" t="e">
        <f t="shared" si="96"/>
        <v>#DIV/0!</v>
      </c>
      <c r="N752" s="206" t="e">
        <f t="shared" si="107"/>
        <v>#DIV/0!</v>
      </c>
      <c r="O752" s="41"/>
      <c r="P752" s="206" t="e">
        <f t="shared" si="99"/>
        <v>#DIV/0!</v>
      </c>
      <c r="Q752" s="41">
        <f>Q753</f>
        <v>0</v>
      </c>
      <c r="R752" s="41">
        <f t="shared" si="102"/>
        <v>0</v>
      </c>
    </row>
    <row r="753" spans="1:18" ht="12.75" hidden="1">
      <c r="A753" s="13"/>
      <c r="B753" s="13"/>
      <c r="C753" s="14"/>
      <c r="D753" s="220"/>
      <c r="E753" s="16"/>
      <c r="F753" s="276">
        <v>85</v>
      </c>
      <c r="G753" s="13">
        <v>511</v>
      </c>
      <c r="H753" s="166" t="s">
        <v>78</v>
      </c>
      <c r="I753" s="41"/>
      <c r="J753" s="41"/>
      <c r="K753" s="41"/>
      <c r="L753" s="206" t="e">
        <f>(K753/I753)*100</f>
        <v>#DIV/0!</v>
      </c>
      <c r="M753" s="206" t="e">
        <f t="shared" si="96"/>
        <v>#DIV/0!</v>
      </c>
      <c r="N753" s="206" t="e">
        <f t="shared" si="107"/>
        <v>#DIV/0!</v>
      </c>
      <c r="O753" s="41"/>
      <c r="P753" s="206" t="e">
        <f t="shared" si="99"/>
        <v>#DIV/0!</v>
      </c>
      <c r="Q753" s="41">
        <v>0</v>
      </c>
      <c r="R753" s="41">
        <f t="shared" si="102"/>
        <v>0</v>
      </c>
    </row>
    <row r="754" spans="1:18" ht="12.75" hidden="1">
      <c r="A754" s="13"/>
      <c r="B754" s="13"/>
      <c r="C754" s="14"/>
      <c r="D754" s="220"/>
      <c r="E754" s="16"/>
      <c r="F754" s="276"/>
      <c r="G754" s="13"/>
      <c r="H754" s="15"/>
      <c r="I754" s="41">
        <f>I755</f>
        <v>0</v>
      </c>
      <c r="J754" s="41">
        <f>J755</f>
        <v>0</v>
      </c>
      <c r="K754" s="41">
        <f>K755</f>
        <v>0</v>
      </c>
      <c r="L754" s="206" t="e">
        <f>(K754/I754)*100</f>
        <v>#DIV/0!</v>
      </c>
      <c r="M754" s="206" t="e">
        <f aca="true" t="shared" si="108" ref="M754:M832">(K754/J754)*100</f>
        <v>#DIV/0!</v>
      </c>
      <c r="N754" s="206" t="e">
        <f t="shared" si="107"/>
        <v>#DIV/0!</v>
      </c>
      <c r="O754" s="41">
        <f>O755</f>
        <v>0</v>
      </c>
      <c r="P754" s="206" t="e">
        <f t="shared" si="99"/>
        <v>#DIV/0!</v>
      </c>
      <c r="Q754" s="41">
        <f>Q755</f>
        <v>0</v>
      </c>
      <c r="R754" s="41">
        <f t="shared" si="102"/>
        <v>0</v>
      </c>
    </row>
    <row r="755" spans="1:18" ht="12.75" hidden="1">
      <c r="A755" s="13"/>
      <c r="B755" s="13"/>
      <c r="C755" s="14"/>
      <c r="D755" s="220"/>
      <c r="E755" s="16"/>
      <c r="F755" s="276">
        <v>86</v>
      </c>
      <c r="G755" s="13">
        <v>511</v>
      </c>
      <c r="H755" s="166" t="s">
        <v>78</v>
      </c>
      <c r="I755" s="41"/>
      <c r="J755" s="41"/>
      <c r="K755" s="41"/>
      <c r="L755" s="206" t="e">
        <f>(K755/I755)*100</f>
        <v>#DIV/0!</v>
      </c>
      <c r="M755" s="206" t="e">
        <f t="shared" si="108"/>
        <v>#DIV/0!</v>
      </c>
      <c r="N755" s="206" t="e">
        <f t="shared" si="107"/>
        <v>#DIV/0!</v>
      </c>
      <c r="O755" s="41"/>
      <c r="P755" s="206" t="e">
        <f t="shared" si="99"/>
        <v>#DIV/0!</v>
      </c>
      <c r="Q755" s="41"/>
      <c r="R755" s="41">
        <f t="shared" si="102"/>
        <v>0</v>
      </c>
    </row>
    <row r="756" spans="1:18" ht="25.5" hidden="1">
      <c r="A756" s="13"/>
      <c r="B756" s="13"/>
      <c r="C756" s="14"/>
      <c r="D756" s="220" t="s">
        <v>853</v>
      </c>
      <c r="E756" s="16"/>
      <c r="F756" s="276"/>
      <c r="G756" s="13"/>
      <c r="H756" s="15" t="s">
        <v>854</v>
      </c>
      <c r="I756" s="41">
        <f>I758</f>
        <v>0</v>
      </c>
      <c r="J756" s="41">
        <f>J758</f>
        <v>0</v>
      </c>
      <c r="K756" s="41">
        <f>K758</f>
        <v>0</v>
      </c>
      <c r="L756" s="206" t="e">
        <f>(K756/I756)*100</f>
        <v>#DIV/0!</v>
      </c>
      <c r="M756" s="206" t="e">
        <f t="shared" si="108"/>
        <v>#DIV/0!</v>
      </c>
      <c r="N756" s="206" t="e">
        <f t="shared" si="107"/>
        <v>#DIV/0!</v>
      </c>
      <c r="O756" s="41">
        <f>O758</f>
        <v>0</v>
      </c>
      <c r="P756" s="206" t="e">
        <f t="shared" si="99"/>
        <v>#DIV/0!</v>
      </c>
      <c r="Q756" s="41">
        <f>Q758</f>
        <v>0</v>
      </c>
      <c r="R756" s="41">
        <f t="shared" si="102"/>
        <v>0</v>
      </c>
    </row>
    <row r="757" spans="1:18" ht="12.75" hidden="1">
      <c r="A757" s="13"/>
      <c r="B757" s="13"/>
      <c r="C757" s="14">
        <v>630</v>
      </c>
      <c r="D757" s="160"/>
      <c r="E757" s="160"/>
      <c r="F757" s="318"/>
      <c r="G757" s="14"/>
      <c r="H757" s="15" t="s">
        <v>76</v>
      </c>
      <c r="I757" s="41">
        <f>I756</f>
        <v>0</v>
      </c>
      <c r="J757" s="41">
        <f>J756</f>
        <v>0</v>
      </c>
      <c r="K757" s="41">
        <f>K756</f>
        <v>0</v>
      </c>
      <c r="L757" s="41" t="e">
        <f>L756</f>
        <v>#DIV/0!</v>
      </c>
      <c r="M757" s="206" t="e">
        <f t="shared" si="108"/>
        <v>#DIV/0!</v>
      </c>
      <c r="N757" s="206" t="e">
        <f t="shared" si="107"/>
        <v>#DIV/0!</v>
      </c>
      <c r="O757" s="41">
        <f>O756</f>
        <v>0</v>
      </c>
      <c r="P757" s="206" t="e">
        <f t="shared" si="99"/>
        <v>#DIV/0!</v>
      </c>
      <c r="Q757" s="41">
        <f>Q756</f>
        <v>0</v>
      </c>
      <c r="R757" s="41">
        <f t="shared" si="102"/>
        <v>0</v>
      </c>
    </row>
    <row r="758" spans="1:18" ht="12.75" hidden="1">
      <c r="A758" s="13"/>
      <c r="B758" s="13"/>
      <c r="C758" s="14"/>
      <c r="D758" s="220"/>
      <c r="E758" s="16"/>
      <c r="F758" s="276" t="s">
        <v>331</v>
      </c>
      <c r="G758" s="13">
        <v>511</v>
      </c>
      <c r="H758" s="166" t="s">
        <v>78</v>
      </c>
      <c r="I758" s="41"/>
      <c r="J758" s="41"/>
      <c r="K758" s="41"/>
      <c r="L758" s="206" t="e">
        <f>(K758/I758)*100</f>
        <v>#DIV/0!</v>
      </c>
      <c r="M758" s="206" t="e">
        <f t="shared" si="108"/>
        <v>#DIV/0!</v>
      </c>
      <c r="N758" s="206" t="e">
        <f t="shared" si="107"/>
        <v>#DIV/0!</v>
      </c>
      <c r="O758" s="41"/>
      <c r="P758" s="206" t="e">
        <f t="shared" si="99"/>
        <v>#DIV/0!</v>
      </c>
      <c r="Q758" s="41">
        <v>0</v>
      </c>
      <c r="R758" s="41">
        <f t="shared" si="102"/>
        <v>0</v>
      </c>
    </row>
    <row r="759" spans="1:18" ht="15.75" customHeight="1" hidden="1">
      <c r="A759" s="13"/>
      <c r="B759" s="13"/>
      <c r="C759" s="14"/>
      <c r="D759" s="220"/>
      <c r="E759" s="16"/>
      <c r="F759" s="276"/>
      <c r="G759" s="13"/>
      <c r="H759" s="166"/>
      <c r="I759" s="41">
        <v>0</v>
      </c>
      <c r="J759" s="41">
        <v>0</v>
      </c>
      <c r="K759" s="41">
        <v>0</v>
      </c>
      <c r="L759" s="206"/>
      <c r="M759" s="206" t="e">
        <f t="shared" si="108"/>
        <v>#DIV/0!</v>
      </c>
      <c r="N759" s="206" t="e">
        <f t="shared" si="107"/>
        <v>#DIV/0!</v>
      </c>
      <c r="O759" s="41">
        <v>0</v>
      </c>
      <c r="P759" s="206" t="e">
        <f t="shared" si="99"/>
        <v>#DIV/0!</v>
      </c>
      <c r="Q759" s="41"/>
      <c r="R759" s="41">
        <f t="shared" si="102"/>
        <v>0</v>
      </c>
    </row>
    <row r="760" spans="1:18" ht="12.75" hidden="1">
      <c r="A760" s="13"/>
      <c r="B760" s="13"/>
      <c r="C760" s="14"/>
      <c r="D760" s="220"/>
      <c r="E760" s="16"/>
      <c r="F760" s="276"/>
      <c r="G760" s="13"/>
      <c r="H760" s="15"/>
      <c r="I760" s="41">
        <f>I761</f>
        <v>0</v>
      </c>
      <c r="J760" s="41">
        <f>J761</f>
        <v>0</v>
      </c>
      <c r="K760" s="41">
        <f>K761</f>
        <v>0</v>
      </c>
      <c r="L760" s="206" t="e">
        <f>(K760/I760)*100</f>
        <v>#DIV/0!</v>
      </c>
      <c r="M760" s="206" t="e">
        <f t="shared" si="108"/>
        <v>#DIV/0!</v>
      </c>
      <c r="N760" s="206" t="e">
        <f t="shared" si="107"/>
        <v>#DIV/0!</v>
      </c>
      <c r="O760" s="41">
        <f>O761</f>
        <v>0</v>
      </c>
      <c r="P760" s="206" t="e">
        <f t="shared" si="99"/>
        <v>#DIV/0!</v>
      </c>
      <c r="Q760" s="41">
        <f>Q761</f>
        <v>0</v>
      </c>
      <c r="R760" s="41">
        <f t="shared" si="102"/>
        <v>0</v>
      </c>
    </row>
    <row r="761" spans="1:18" ht="12.75" hidden="1">
      <c r="A761" s="13"/>
      <c r="B761" s="13"/>
      <c r="C761" s="14"/>
      <c r="D761" s="220"/>
      <c r="E761" s="16"/>
      <c r="F761" s="276" t="s">
        <v>315</v>
      </c>
      <c r="G761" s="13">
        <v>511</v>
      </c>
      <c r="H761" s="166" t="s">
        <v>78</v>
      </c>
      <c r="I761" s="41"/>
      <c r="J761" s="41"/>
      <c r="K761" s="41"/>
      <c r="L761" s="206" t="e">
        <f>(K761/I761)*100</f>
        <v>#DIV/0!</v>
      </c>
      <c r="M761" s="206" t="e">
        <f t="shared" si="108"/>
        <v>#DIV/0!</v>
      </c>
      <c r="N761" s="206" t="e">
        <f t="shared" si="107"/>
        <v>#DIV/0!</v>
      </c>
      <c r="O761" s="41"/>
      <c r="P761" s="206" t="e">
        <f t="shared" si="99"/>
        <v>#DIV/0!</v>
      </c>
      <c r="Q761" s="41">
        <f>Q751+Q753</f>
        <v>0</v>
      </c>
      <c r="R761" s="41">
        <f t="shared" si="102"/>
        <v>0</v>
      </c>
    </row>
    <row r="762" spans="1:18" ht="12.75" hidden="1">
      <c r="A762" s="13"/>
      <c r="B762" s="13"/>
      <c r="C762" s="14"/>
      <c r="D762" s="220"/>
      <c r="E762" s="16"/>
      <c r="F762" s="276">
        <v>84</v>
      </c>
      <c r="G762" s="13">
        <v>484</v>
      </c>
      <c r="H762" s="166"/>
      <c r="I762" s="41">
        <v>0</v>
      </c>
      <c r="J762" s="41">
        <v>0</v>
      </c>
      <c r="K762" s="41">
        <v>0</v>
      </c>
      <c r="L762" s="206" t="e">
        <f>(K762/I762)*100</f>
        <v>#DIV/0!</v>
      </c>
      <c r="M762" s="206" t="e">
        <f t="shared" si="108"/>
        <v>#DIV/0!</v>
      </c>
      <c r="N762" s="206" t="e">
        <f t="shared" si="107"/>
        <v>#DIV/0!</v>
      </c>
      <c r="O762" s="41">
        <v>0</v>
      </c>
      <c r="P762" s="206" t="e">
        <f t="shared" si="99"/>
        <v>#DIV/0!</v>
      </c>
      <c r="Q762" s="41"/>
      <c r="R762" s="41">
        <f t="shared" si="102"/>
        <v>0</v>
      </c>
    </row>
    <row r="763" spans="1:18" ht="25.5" hidden="1">
      <c r="A763" s="13"/>
      <c r="B763" s="13"/>
      <c r="C763" s="14"/>
      <c r="D763" s="160" t="s">
        <v>965</v>
      </c>
      <c r="E763" s="16"/>
      <c r="F763" s="276"/>
      <c r="G763" s="13"/>
      <c r="H763" s="15" t="s">
        <v>1081</v>
      </c>
      <c r="I763" s="41">
        <f aca="true" t="shared" si="109" ref="I763:K764">I764</f>
        <v>5445000</v>
      </c>
      <c r="J763" s="41">
        <f t="shared" si="109"/>
        <v>5445000</v>
      </c>
      <c r="K763" s="41">
        <f t="shared" si="109"/>
        <v>0</v>
      </c>
      <c r="L763" s="206"/>
      <c r="M763" s="206"/>
      <c r="N763" s="206">
        <f t="shared" si="107"/>
        <v>0</v>
      </c>
      <c r="O763" s="41">
        <f>O764</f>
        <v>0</v>
      </c>
      <c r="P763" s="206" t="e">
        <f t="shared" si="99"/>
        <v>#DIV/0!</v>
      </c>
      <c r="Q763" s="41">
        <f>Q764</f>
        <v>0</v>
      </c>
      <c r="R763" s="41">
        <f t="shared" si="102"/>
        <v>0</v>
      </c>
    </row>
    <row r="764" spans="1:18" ht="12.75" hidden="1">
      <c r="A764" s="13"/>
      <c r="B764" s="13"/>
      <c r="C764" s="14">
        <v>630</v>
      </c>
      <c r="D764" s="220"/>
      <c r="E764" s="16"/>
      <c r="F764" s="276"/>
      <c r="G764" s="13"/>
      <c r="H764" s="15" t="s">
        <v>76</v>
      </c>
      <c r="I764" s="41">
        <f t="shared" si="109"/>
        <v>5445000</v>
      </c>
      <c r="J764" s="41">
        <f t="shared" si="109"/>
        <v>5445000</v>
      </c>
      <c r="K764" s="41">
        <f t="shared" si="109"/>
        <v>0</v>
      </c>
      <c r="L764" s="206"/>
      <c r="M764" s="206"/>
      <c r="N764" s="206">
        <f t="shared" si="107"/>
        <v>0</v>
      </c>
      <c r="O764" s="41">
        <f>O765</f>
        <v>0</v>
      </c>
      <c r="P764" s="206" t="e">
        <f t="shared" si="99"/>
        <v>#DIV/0!</v>
      </c>
      <c r="Q764" s="41">
        <f>Q765</f>
        <v>0</v>
      </c>
      <c r="R764" s="41">
        <f t="shared" si="102"/>
        <v>0</v>
      </c>
    </row>
    <row r="765" spans="1:18" ht="12.75" hidden="1">
      <c r="A765" s="13"/>
      <c r="B765" s="13"/>
      <c r="C765" s="14"/>
      <c r="D765" s="220"/>
      <c r="E765" s="16"/>
      <c r="F765" s="276" t="s">
        <v>346</v>
      </c>
      <c r="G765" s="13">
        <v>511</v>
      </c>
      <c r="H765" s="166" t="s">
        <v>78</v>
      </c>
      <c r="I765" s="41">
        <v>5445000</v>
      </c>
      <c r="J765" s="41">
        <v>5445000</v>
      </c>
      <c r="K765" s="41"/>
      <c r="L765" s="206"/>
      <c r="M765" s="206"/>
      <c r="N765" s="206">
        <f t="shared" si="107"/>
        <v>0</v>
      </c>
      <c r="O765" s="41"/>
      <c r="P765" s="206" t="e">
        <f t="shared" si="99"/>
        <v>#DIV/0!</v>
      </c>
      <c r="Q765" s="41"/>
      <c r="R765" s="41">
        <f t="shared" si="102"/>
        <v>0</v>
      </c>
    </row>
    <row r="766" spans="1:18" ht="25.5" hidden="1">
      <c r="A766" s="13"/>
      <c r="B766" s="13"/>
      <c r="C766" s="14"/>
      <c r="D766" s="160" t="s">
        <v>1131</v>
      </c>
      <c r="E766" s="16"/>
      <c r="F766" s="276"/>
      <c r="G766" s="13"/>
      <c r="H766" s="15" t="s">
        <v>1144</v>
      </c>
      <c r="I766" s="41">
        <f aca="true" t="shared" si="110" ref="I766:K767">I767</f>
        <v>12024000</v>
      </c>
      <c r="J766" s="41">
        <f t="shared" si="110"/>
        <v>13360000</v>
      </c>
      <c r="K766" s="41">
        <f t="shared" si="110"/>
        <v>0</v>
      </c>
      <c r="L766" s="206"/>
      <c r="M766" s="206"/>
      <c r="N766" s="206">
        <f t="shared" si="107"/>
        <v>0</v>
      </c>
      <c r="O766" s="41">
        <f>O767</f>
        <v>0</v>
      </c>
      <c r="P766" s="206" t="e">
        <f t="shared" si="99"/>
        <v>#DIV/0!</v>
      </c>
      <c r="Q766" s="41">
        <f>Q767</f>
        <v>0</v>
      </c>
      <c r="R766" s="41">
        <f t="shared" si="102"/>
        <v>0</v>
      </c>
    </row>
    <row r="767" spans="1:18" ht="12.75" hidden="1">
      <c r="A767" s="13"/>
      <c r="B767" s="13"/>
      <c r="C767" s="14">
        <v>630</v>
      </c>
      <c r="D767" s="220"/>
      <c r="E767" s="16"/>
      <c r="F767" s="276"/>
      <c r="G767" s="13"/>
      <c r="H767" s="15" t="s">
        <v>76</v>
      </c>
      <c r="I767" s="41">
        <f t="shared" si="110"/>
        <v>12024000</v>
      </c>
      <c r="J767" s="41">
        <f t="shared" si="110"/>
        <v>13360000</v>
      </c>
      <c r="K767" s="41">
        <f t="shared" si="110"/>
        <v>0</v>
      </c>
      <c r="L767" s="206"/>
      <c r="M767" s="206"/>
      <c r="N767" s="206">
        <f t="shared" si="107"/>
        <v>0</v>
      </c>
      <c r="O767" s="41">
        <f>O768</f>
        <v>0</v>
      </c>
      <c r="P767" s="206" t="e">
        <f t="shared" si="99"/>
        <v>#DIV/0!</v>
      </c>
      <c r="Q767" s="41">
        <f>Q768</f>
        <v>0</v>
      </c>
      <c r="R767" s="41">
        <f t="shared" si="102"/>
        <v>0</v>
      </c>
    </row>
    <row r="768" spans="1:18" ht="12.75" hidden="1">
      <c r="A768" s="13"/>
      <c r="B768" s="13"/>
      <c r="C768" s="14"/>
      <c r="D768" s="220"/>
      <c r="E768" s="16"/>
      <c r="F768" s="276" t="s">
        <v>347</v>
      </c>
      <c r="G768" s="13">
        <v>511</v>
      </c>
      <c r="H768" s="166" t="s">
        <v>78</v>
      </c>
      <c r="I768" s="41">
        <v>12024000</v>
      </c>
      <c r="J768" s="41">
        <v>13360000</v>
      </c>
      <c r="K768" s="41">
        <v>0</v>
      </c>
      <c r="L768" s="206"/>
      <c r="M768" s="206"/>
      <c r="N768" s="206">
        <f t="shared" si="107"/>
        <v>0</v>
      </c>
      <c r="O768" s="41">
        <v>0</v>
      </c>
      <c r="P768" s="206" t="e">
        <f t="shared" si="99"/>
        <v>#DIV/0!</v>
      </c>
      <c r="Q768" s="41">
        <v>0</v>
      </c>
      <c r="R768" s="41">
        <f t="shared" si="102"/>
        <v>0</v>
      </c>
    </row>
    <row r="769" spans="1:18" ht="25.5">
      <c r="A769" s="13"/>
      <c r="B769" s="13"/>
      <c r="C769" s="14"/>
      <c r="D769" s="160" t="s">
        <v>1274</v>
      </c>
      <c r="E769" s="16"/>
      <c r="F769" s="276"/>
      <c r="G769" s="13"/>
      <c r="H769" s="15" t="s">
        <v>1275</v>
      </c>
      <c r="I769" s="41">
        <f aca="true" t="shared" si="111" ref="I769:K770">I770</f>
        <v>12024000</v>
      </c>
      <c r="J769" s="41">
        <f t="shared" si="111"/>
        <v>13360000</v>
      </c>
      <c r="K769" s="41">
        <f t="shared" si="111"/>
        <v>18810000</v>
      </c>
      <c r="L769" s="206"/>
      <c r="M769" s="206"/>
      <c r="N769" s="206">
        <f t="shared" si="107"/>
        <v>156.43712574850298</v>
      </c>
      <c r="O769" s="41">
        <f>O770</f>
        <v>10402964.17</v>
      </c>
      <c r="P769" s="206">
        <f t="shared" si="99"/>
        <v>55.30549797979798</v>
      </c>
      <c r="Q769" s="41">
        <f>Q770</f>
        <v>0</v>
      </c>
      <c r="R769" s="41">
        <f t="shared" si="102"/>
        <v>10402964.17</v>
      </c>
    </row>
    <row r="770" spans="1:18" ht="12.75">
      <c r="A770" s="13"/>
      <c r="B770" s="13"/>
      <c r="C770" s="14"/>
      <c r="D770" s="220"/>
      <c r="E770" s="16"/>
      <c r="F770" s="276"/>
      <c r="G770" s="13"/>
      <c r="H770" s="15" t="s">
        <v>76</v>
      </c>
      <c r="I770" s="41">
        <f t="shared" si="111"/>
        <v>12024000</v>
      </c>
      <c r="J770" s="41">
        <f t="shared" si="111"/>
        <v>13360000</v>
      </c>
      <c r="K770" s="41">
        <f t="shared" si="111"/>
        <v>18810000</v>
      </c>
      <c r="L770" s="206"/>
      <c r="M770" s="206"/>
      <c r="N770" s="206">
        <f t="shared" si="107"/>
        <v>156.43712574850298</v>
      </c>
      <c r="O770" s="41">
        <f>O771</f>
        <v>10402964.17</v>
      </c>
      <c r="P770" s="206">
        <f t="shared" si="99"/>
        <v>55.30549797979798</v>
      </c>
      <c r="Q770" s="41">
        <f>Q771</f>
        <v>0</v>
      </c>
      <c r="R770" s="41">
        <f t="shared" si="102"/>
        <v>10402964.17</v>
      </c>
    </row>
    <row r="771" spans="1:18" ht="12.75">
      <c r="A771" s="13"/>
      <c r="B771" s="13"/>
      <c r="C771" s="14">
        <v>630</v>
      </c>
      <c r="D771" s="220"/>
      <c r="E771" s="16"/>
      <c r="F771" s="20" t="s">
        <v>340</v>
      </c>
      <c r="G771" s="13">
        <v>511</v>
      </c>
      <c r="H771" s="166" t="s">
        <v>78</v>
      </c>
      <c r="I771" s="41">
        <v>12024000</v>
      </c>
      <c r="J771" s="41">
        <v>13360000</v>
      </c>
      <c r="K771" s="296">
        <v>18810000</v>
      </c>
      <c r="L771" s="206"/>
      <c r="M771" s="206"/>
      <c r="N771" s="206">
        <f t="shared" si="107"/>
        <v>156.43712574850298</v>
      </c>
      <c r="O771" s="296">
        <v>10402964.17</v>
      </c>
      <c r="P771" s="206">
        <f t="shared" si="99"/>
        <v>55.30549797979798</v>
      </c>
      <c r="Q771" s="41"/>
      <c r="R771" s="41">
        <f t="shared" si="102"/>
        <v>10402964.17</v>
      </c>
    </row>
    <row r="772" spans="1:18" ht="12.75">
      <c r="A772" s="13"/>
      <c r="B772" s="13"/>
      <c r="C772" s="14"/>
      <c r="D772" s="220" t="s">
        <v>659</v>
      </c>
      <c r="E772" s="16"/>
      <c r="F772" s="276"/>
      <c r="G772" s="13"/>
      <c r="H772" s="15" t="s">
        <v>661</v>
      </c>
      <c r="I772" s="206">
        <f>I773+I788+I791+I797</f>
        <v>21708487</v>
      </c>
      <c r="J772" s="206">
        <f>J773+J788+J791+J797</f>
        <v>23202667</v>
      </c>
      <c r="K772" s="206">
        <f>K773+K788+K791+K797+K800</f>
        <v>48330000</v>
      </c>
      <c r="L772" s="206">
        <f>(K772/I772)*100</f>
        <v>222.6318213701397</v>
      </c>
      <c r="M772" s="206">
        <f t="shared" si="108"/>
        <v>208.2950205681097</v>
      </c>
      <c r="N772" s="206">
        <f t="shared" si="107"/>
        <v>222.6318213701397</v>
      </c>
      <c r="O772" s="206">
        <f>O773+O788+O791+O797+O800</f>
        <v>11990410.059999999</v>
      </c>
      <c r="P772" s="206">
        <f t="shared" si="99"/>
        <v>24.809455948686114</v>
      </c>
      <c r="Q772" s="206">
        <f>Q832</f>
        <v>0</v>
      </c>
      <c r="R772" s="41">
        <f t="shared" si="102"/>
        <v>11990410.059999999</v>
      </c>
    </row>
    <row r="773" spans="1:18" ht="25.5">
      <c r="A773" s="13"/>
      <c r="B773" s="13"/>
      <c r="C773" s="14"/>
      <c r="D773" s="220" t="s">
        <v>682</v>
      </c>
      <c r="E773" s="16"/>
      <c r="F773" s="276"/>
      <c r="G773" s="13"/>
      <c r="H773" s="15" t="s">
        <v>988</v>
      </c>
      <c r="I773" s="41">
        <f aca="true" t="shared" si="112" ref="I773:K774">I774</f>
        <v>6461000</v>
      </c>
      <c r="J773" s="41">
        <f t="shared" si="112"/>
        <v>6650000</v>
      </c>
      <c r="K773" s="41">
        <f t="shared" si="112"/>
        <v>6650000</v>
      </c>
      <c r="L773" s="206">
        <f>(K773/I773)*100</f>
        <v>102.9252437703142</v>
      </c>
      <c r="M773" s="206">
        <f t="shared" si="108"/>
        <v>100</v>
      </c>
      <c r="N773" s="206">
        <f t="shared" si="107"/>
        <v>102.9252437703142</v>
      </c>
      <c r="O773" s="41">
        <f>O774</f>
        <v>2728165</v>
      </c>
      <c r="P773" s="206">
        <f t="shared" si="99"/>
        <v>41.02503759398496</v>
      </c>
      <c r="Q773" s="41">
        <f>Q774</f>
        <v>0</v>
      </c>
      <c r="R773" s="41">
        <f t="shared" si="102"/>
        <v>2728165</v>
      </c>
    </row>
    <row r="774" spans="1:18" ht="12.75">
      <c r="A774" s="13"/>
      <c r="B774" s="13"/>
      <c r="C774" s="14">
        <v>510</v>
      </c>
      <c r="D774" s="160"/>
      <c r="E774" s="160"/>
      <c r="F774" s="318"/>
      <c r="G774" s="14"/>
      <c r="H774" s="15" t="s">
        <v>924</v>
      </c>
      <c r="I774" s="41">
        <f t="shared" si="112"/>
        <v>6461000</v>
      </c>
      <c r="J774" s="41">
        <f t="shared" si="112"/>
        <v>6650000</v>
      </c>
      <c r="K774" s="41">
        <f t="shared" si="112"/>
        <v>6650000</v>
      </c>
      <c r="L774" s="41">
        <f>L773</f>
        <v>102.9252437703142</v>
      </c>
      <c r="M774" s="206">
        <f t="shared" si="108"/>
        <v>100</v>
      </c>
      <c r="N774" s="206">
        <f t="shared" si="107"/>
        <v>102.9252437703142</v>
      </c>
      <c r="O774" s="41">
        <f>O775</f>
        <v>2728165</v>
      </c>
      <c r="P774" s="206">
        <f t="shared" si="99"/>
        <v>41.02503759398496</v>
      </c>
      <c r="Q774" s="41">
        <f>Q775</f>
        <v>0</v>
      </c>
      <c r="R774" s="41">
        <f t="shared" si="102"/>
        <v>2728165</v>
      </c>
    </row>
    <row r="775" spans="1:18" ht="15.75" customHeight="1">
      <c r="A775" s="13"/>
      <c r="B775" s="13"/>
      <c r="C775" s="14"/>
      <c r="D775" s="220"/>
      <c r="E775" s="16"/>
      <c r="F775" s="20" t="s">
        <v>321</v>
      </c>
      <c r="G775" s="13">
        <v>424</v>
      </c>
      <c r="H775" s="166" t="s">
        <v>634</v>
      </c>
      <c r="I775" s="41">
        <v>6461000</v>
      </c>
      <c r="J775" s="41">
        <v>6650000</v>
      </c>
      <c r="K775" s="41">
        <v>6650000</v>
      </c>
      <c r="L775" s="206">
        <f>(K775/I775)*100</f>
        <v>102.9252437703142</v>
      </c>
      <c r="M775" s="206">
        <f t="shared" si="108"/>
        <v>100</v>
      </c>
      <c r="N775" s="206">
        <f t="shared" si="107"/>
        <v>102.9252437703142</v>
      </c>
      <c r="O775" s="41">
        <v>2728165</v>
      </c>
      <c r="P775" s="206">
        <f t="shared" si="99"/>
        <v>41.02503759398496</v>
      </c>
      <c r="Q775" s="41">
        <v>0</v>
      </c>
      <c r="R775" s="41">
        <f t="shared" si="102"/>
        <v>2728165</v>
      </c>
    </row>
    <row r="776" spans="1:18" ht="38.25" hidden="1">
      <c r="A776" s="13"/>
      <c r="B776" s="13"/>
      <c r="C776" s="14"/>
      <c r="D776" s="220" t="s">
        <v>684</v>
      </c>
      <c r="E776" s="16"/>
      <c r="F776" s="20"/>
      <c r="G776" s="13"/>
      <c r="H776" s="15" t="s">
        <v>855</v>
      </c>
      <c r="I776" s="41">
        <f>I778</f>
        <v>0</v>
      </c>
      <c r="J776" s="41">
        <f>J778</f>
        <v>0</v>
      </c>
      <c r="K776" s="41">
        <f>K778</f>
        <v>0</v>
      </c>
      <c r="L776" s="206" t="e">
        <f>(K776/I776)*100</f>
        <v>#DIV/0!</v>
      </c>
      <c r="M776" s="206" t="e">
        <f t="shared" si="108"/>
        <v>#DIV/0!</v>
      </c>
      <c r="N776" s="206" t="e">
        <f t="shared" si="107"/>
        <v>#DIV/0!</v>
      </c>
      <c r="O776" s="41">
        <f>O778</f>
        <v>0</v>
      </c>
      <c r="P776" s="206" t="e">
        <f t="shared" si="99"/>
        <v>#DIV/0!</v>
      </c>
      <c r="Q776" s="41">
        <f>Q778</f>
        <v>0</v>
      </c>
      <c r="R776" s="41">
        <f t="shared" si="102"/>
        <v>0</v>
      </c>
    </row>
    <row r="777" spans="1:18" ht="12.75" hidden="1">
      <c r="A777" s="13"/>
      <c r="B777" s="13"/>
      <c r="C777" s="14">
        <v>520</v>
      </c>
      <c r="D777" s="160"/>
      <c r="E777" s="160"/>
      <c r="F777" s="160"/>
      <c r="G777" s="14"/>
      <c r="H777" s="15" t="s">
        <v>925</v>
      </c>
      <c r="I777" s="41">
        <f>I776</f>
        <v>0</v>
      </c>
      <c r="J777" s="41">
        <f>J776</f>
        <v>0</v>
      </c>
      <c r="K777" s="41">
        <f>K776</f>
        <v>0</v>
      </c>
      <c r="L777" s="41" t="e">
        <f>L776</f>
        <v>#DIV/0!</v>
      </c>
      <c r="M777" s="206" t="e">
        <f t="shared" si="108"/>
        <v>#DIV/0!</v>
      </c>
      <c r="N777" s="206" t="e">
        <f t="shared" si="107"/>
        <v>#DIV/0!</v>
      </c>
      <c r="O777" s="41">
        <f>O776</f>
        <v>0</v>
      </c>
      <c r="P777" s="206" t="e">
        <f t="shared" si="99"/>
        <v>#DIV/0!</v>
      </c>
      <c r="Q777" s="41">
        <f>Q776</f>
        <v>0</v>
      </c>
      <c r="R777" s="41">
        <f t="shared" si="102"/>
        <v>0</v>
      </c>
    </row>
    <row r="778" spans="1:18" ht="12.75" hidden="1">
      <c r="A778" s="13"/>
      <c r="B778" s="13"/>
      <c r="C778" s="14"/>
      <c r="D778" s="220"/>
      <c r="E778" s="16"/>
      <c r="F778" s="20" t="s">
        <v>333</v>
      </c>
      <c r="G778" s="13">
        <v>511</v>
      </c>
      <c r="H778" s="166" t="s">
        <v>78</v>
      </c>
      <c r="I778" s="41"/>
      <c r="J778" s="41"/>
      <c r="K778" s="41"/>
      <c r="L778" s="206" t="e">
        <f aca="true" t="shared" si="113" ref="L778:L783">(K778/I778)*100</f>
        <v>#DIV/0!</v>
      </c>
      <c r="M778" s="206" t="e">
        <f t="shared" si="108"/>
        <v>#DIV/0!</v>
      </c>
      <c r="N778" s="206" t="e">
        <f t="shared" si="107"/>
        <v>#DIV/0!</v>
      </c>
      <c r="O778" s="41"/>
      <c r="P778" s="206" t="e">
        <f t="shared" si="99"/>
        <v>#DIV/0!</v>
      </c>
      <c r="Q778" s="41">
        <v>0</v>
      </c>
      <c r="R778" s="41">
        <f t="shared" si="102"/>
        <v>0</v>
      </c>
    </row>
    <row r="779" spans="1:18" ht="12.75" hidden="1">
      <c r="A779" s="13"/>
      <c r="B779" s="13"/>
      <c r="C779" s="14"/>
      <c r="D779" s="220"/>
      <c r="E779" s="16"/>
      <c r="F779" s="20"/>
      <c r="G779" s="13"/>
      <c r="H779" s="15"/>
      <c r="I779" s="41">
        <f>I780</f>
        <v>0</v>
      </c>
      <c r="J779" s="41">
        <f>J780</f>
        <v>0</v>
      </c>
      <c r="K779" s="41">
        <f>K780</f>
        <v>0</v>
      </c>
      <c r="L779" s="206" t="e">
        <f t="shared" si="113"/>
        <v>#DIV/0!</v>
      </c>
      <c r="M779" s="206" t="e">
        <f t="shared" si="108"/>
        <v>#DIV/0!</v>
      </c>
      <c r="N779" s="206" t="e">
        <f t="shared" si="107"/>
        <v>#DIV/0!</v>
      </c>
      <c r="O779" s="41">
        <f>O780</f>
        <v>0</v>
      </c>
      <c r="P779" s="206" t="e">
        <f t="shared" si="99"/>
        <v>#DIV/0!</v>
      </c>
      <c r="Q779" s="41">
        <f>Q780</f>
        <v>0</v>
      </c>
      <c r="R779" s="41">
        <f t="shared" si="102"/>
        <v>0</v>
      </c>
    </row>
    <row r="780" spans="1:18" ht="12.75" hidden="1">
      <c r="A780" s="13"/>
      <c r="B780" s="13"/>
      <c r="C780" s="14"/>
      <c r="D780" s="220"/>
      <c r="E780" s="16"/>
      <c r="F780" s="20" t="s">
        <v>568</v>
      </c>
      <c r="G780" s="13">
        <v>511</v>
      </c>
      <c r="H780" s="166" t="s">
        <v>78</v>
      </c>
      <c r="I780" s="41"/>
      <c r="J780" s="41"/>
      <c r="K780" s="41"/>
      <c r="L780" s="206" t="e">
        <f t="shared" si="113"/>
        <v>#DIV/0!</v>
      </c>
      <c r="M780" s="206" t="e">
        <f t="shared" si="108"/>
        <v>#DIV/0!</v>
      </c>
      <c r="N780" s="206" t="e">
        <f t="shared" si="107"/>
        <v>#DIV/0!</v>
      </c>
      <c r="O780" s="41"/>
      <c r="P780" s="206" t="e">
        <f t="shared" si="99"/>
        <v>#DIV/0!</v>
      </c>
      <c r="Q780" s="41">
        <v>0</v>
      </c>
      <c r="R780" s="41">
        <f t="shared" si="102"/>
        <v>0</v>
      </c>
    </row>
    <row r="781" spans="1:18" ht="12.75" hidden="1">
      <c r="A781" s="13"/>
      <c r="B781" s="13"/>
      <c r="C781" s="14"/>
      <c r="D781" s="220"/>
      <c r="E781" s="16"/>
      <c r="F781" s="20"/>
      <c r="G781" s="13"/>
      <c r="H781" s="15"/>
      <c r="I781" s="41">
        <f>I782</f>
        <v>0</v>
      </c>
      <c r="J781" s="41">
        <f>J782</f>
        <v>0</v>
      </c>
      <c r="K781" s="41">
        <f>K782</f>
        <v>0</v>
      </c>
      <c r="L781" s="206" t="e">
        <f t="shared" si="113"/>
        <v>#DIV/0!</v>
      </c>
      <c r="M781" s="206" t="e">
        <f t="shared" si="108"/>
        <v>#DIV/0!</v>
      </c>
      <c r="N781" s="206" t="e">
        <f t="shared" si="107"/>
        <v>#DIV/0!</v>
      </c>
      <c r="O781" s="41">
        <f>O782</f>
        <v>0</v>
      </c>
      <c r="P781" s="206" t="e">
        <f t="shared" si="99"/>
        <v>#DIV/0!</v>
      </c>
      <c r="Q781" s="41">
        <f>Q782</f>
        <v>0</v>
      </c>
      <c r="R781" s="41">
        <f t="shared" si="102"/>
        <v>0</v>
      </c>
    </row>
    <row r="782" spans="1:18" ht="12.75" hidden="1">
      <c r="A782" s="13"/>
      <c r="B782" s="13"/>
      <c r="C782" s="14"/>
      <c r="D782" s="220"/>
      <c r="E782" s="16"/>
      <c r="F782" s="20">
        <v>88.2</v>
      </c>
      <c r="G782" s="13">
        <v>511</v>
      </c>
      <c r="H782" s="166" t="s">
        <v>78</v>
      </c>
      <c r="I782" s="41"/>
      <c r="J782" s="41"/>
      <c r="K782" s="41"/>
      <c r="L782" s="206" t="e">
        <f t="shared" si="113"/>
        <v>#DIV/0!</v>
      </c>
      <c r="M782" s="206" t="e">
        <f t="shared" si="108"/>
        <v>#DIV/0!</v>
      </c>
      <c r="N782" s="206" t="e">
        <f t="shared" si="107"/>
        <v>#DIV/0!</v>
      </c>
      <c r="O782" s="41"/>
      <c r="P782" s="206" t="e">
        <f t="shared" si="99"/>
        <v>#DIV/0!</v>
      </c>
      <c r="Q782" s="41"/>
      <c r="R782" s="41">
        <f t="shared" si="102"/>
        <v>0</v>
      </c>
    </row>
    <row r="783" spans="1:18" ht="38.25" hidden="1">
      <c r="A783" s="13"/>
      <c r="B783" s="13"/>
      <c r="C783" s="14"/>
      <c r="D783" s="220" t="s">
        <v>708</v>
      </c>
      <c r="E783" s="16"/>
      <c r="F783" s="20"/>
      <c r="G783" s="13"/>
      <c r="H783" s="15" t="s">
        <v>856</v>
      </c>
      <c r="I783" s="41">
        <f>I785</f>
        <v>0</v>
      </c>
      <c r="J783" s="41">
        <f>J785</f>
        <v>0</v>
      </c>
      <c r="K783" s="41">
        <f>K785</f>
        <v>0</v>
      </c>
      <c r="L783" s="206" t="e">
        <f t="shared" si="113"/>
        <v>#DIV/0!</v>
      </c>
      <c r="M783" s="206" t="e">
        <f t="shared" si="108"/>
        <v>#DIV/0!</v>
      </c>
      <c r="N783" s="206" t="e">
        <f t="shared" si="107"/>
        <v>#DIV/0!</v>
      </c>
      <c r="O783" s="41">
        <f>O785</f>
        <v>0</v>
      </c>
      <c r="P783" s="206" t="e">
        <f t="shared" si="99"/>
        <v>#DIV/0!</v>
      </c>
      <c r="Q783" s="41">
        <f>Q785</f>
        <v>0</v>
      </c>
      <c r="R783" s="41">
        <f t="shared" si="102"/>
        <v>0</v>
      </c>
    </row>
    <row r="784" spans="1:18" ht="12.75" hidden="1">
      <c r="A784" s="13"/>
      <c r="B784" s="13"/>
      <c r="C784" s="14">
        <v>520</v>
      </c>
      <c r="D784" s="160"/>
      <c r="E784" s="160"/>
      <c r="F784" s="160"/>
      <c r="G784" s="14"/>
      <c r="H784" s="15" t="s">
        <v>925</v>
      </c>
      <c r="I784" s="41">
        <f>I783</f>
        <v>0</v>
      </c>
      <c r="J784" s="41">
        <f>J783</f>
        <v>0</v>
      </c>
      <c r="K784" s="41">
        <f>K783</f>
        <v>0</v>
      </c>
      <c r="L784" s="41" t="e">
        <f>L783</f>
        <v>#DIV/0!</v>
      </c>
      <c r="M784" s="206" t="e">
        <f t="shared" si="108"/>
        <v>#DIV/0!</v>
      </c>
      <c r="N784" s="206" t="e">
        <f t="shared" si="107"/>
        <v>#DIV/0!</v>
      </c>
      <c r="O784" s="41">
        <f>O783</f>
        <v>0</v>
      </c>
      <c r="P784" s="206" t="e">
        <f t="shared" si="99"/>
        <v>#DIV/0!</v>
      </c>
      <c r="Q784" s="41">
        <f>Q783</f>
        <v>0</v>
      </c>
      <c r="R784" s="41">
        <f t="shared" si="102"/>
        <v>0</v>
      </c>
    </row>
    <row r="785" spans="1:18" ht="12.75" hidden="1">
      <c r="A785" s="13"/>
      <c r="B785" s="13"/>
      <c r="C785" s="14"/>
      <c r="D785" s="220"/>
      <c r="E785" s="16"/>
      <c r="F785" s="20" t="s">
        <v>334</v>
      </c>
      <c r="G785" s="13">
        <v>511</v>
      </c>
      <c r="H785" s="166" t="s">
        <v>78</v>
      </c>
      <c r="I785" s="41">
        <v>0</v>
      </c>
      <c r="J785" s="41">
        <v>0</v>
      </c>
      <c r="K785" s="41">
        <v>0</v>
      </c>
      <c r="L785" s="206" t="e">
        <f>(K785/I785)*100</f>
        <v>#DIV/0!</v>
      </c>
      <c r="M785" s="206" t="e">
        <f t="shared" si="108"/>
        <v>#DIV/0!</v>
      </c>
      <c r="N785" s="206" t="e">
        <f t="shared" si="107"/>
        <v>#DIV/0!</v>
      </c>
      <c r="O785" s="41">
        <v>0</v>
      </c>
      <c r="P785" s="206" t="e">
        <f aca="true" t="shared" si="114" ref="P785:P848">O785/K785*100</f>
        <v>#DIV/0!</v>
      </c>
      <c r="Q785" s="41">
        <v>0</v>
      </c>
      <c r="R785" s="41">
        <f t="shared" si="102"/>
        <v>0</v>
      </c>
    </row>
    <row r="786" spans="1:18" ht="12.75" hidden="1">
      <c r="A786" s="13"/>
      <c r="B786" s="13"/>
      <c r="C786" s="14"/>
      <c r="D786" s="220"/>
      <c r="E786" s="16"/>
      <c r="F786" s="20"/>
      <c r="G786" s="13"/>
      <c r="H786" s="15"/>
      <c r="I786" s="41">
        <f>I787</f>
        <v>0</v>
      </c>
      <c r="J786" s="41">
        <f>J787</f>
        <v>0</v>
      </c>
      <c r="K786" s="41">
        <f>K787</f>
        <v>0</v>
      </c>
      <c r="L786" s="206" t="e">
        <f>(K786/I786)*100</f>
        <v>#DIV/0!</v>
      </c>
      <c r="M786" s="206" t="e">
        <f t="shared" si="108"/>
        <v>#DIV/0!</v>
      </c>
      <c r="N786" s="206" t="e">
        <f t="shared" si="107"/>
        <v>#DIV/0!</v>
      </c>
      <c r="O786" s="41">
        <f>O787</f>
        <v>0</v>
      </c>
      <c r="P786" s="206" t="e">
        <f t="shared" si="114"/>
        <v>#DIV/0!</v>
      </c>
      <c r="Q786" s="41">
        <f>Q787</f>
        <v>0</v>
      </c>
      <c r="R786" s="41">
        <f t="shared" si="102"/>
        <v>0</v>
      </c>
    </row>
    <row r="787" spans="1:18" ht="12.75" hidden="1">
      <c r="A787" s="13"/>
      <c r="B787" s="13"/>
      <c r="C787" s="14"/>
      <c r="D787" s="220"/>
      <c r="E787" s="16"/>
      <c r="F787" s="20">
        <v>88.4</v>
      </c>
      <c r="G787" s="13">
        <v>511</v>
      </c>
      <c r="H787" s="166" t="s">
        <v>78</v>
      </c>
      <c r="I787" s="41">
        <v>0</v>
      </c>
      <c r="J787" s="41">
        <v>0</v>
      </c>
      <c r="K787" s="41">
        <v>0</v>
      </c>
      <c r="L787" s="206" t="e">
        <f>(K787/I787)*100</f>
        <v>#DIV/0!</v>
      </c>
      <c r="M787" s="206" t="e">
        <f t="shared" si="108"/>
        <v>#DIV/0!</v>
      </c>
      <c r="N787" s="206" t="e">
        <f t="shared" si="107"/>
        <v>#DIV/0!</v>
      </c>
      <c r="O787" s="41">
        <v>0</v>
      </c>
      <c r="P787" s="206" t="e">
        <f t="shared" si="114"/>
        <v>#DIV/0!</v>
      </c>
      <c r="Q787" s="41">
        <v>0</v>
      </c>
      <c r="R787" s="41">
        <f t="shared" si="102"/>
        <v>0</v>
      </c>
    </row>
    <row r="788" spans="1:18" ht="38.25" hidden="1">
      <c r="A788" s="13"/>
      <c r="B788" s="13"/>
      <c r="C788" s="14"/>
      <c r="D788" s="220" t="s">
        <v>986</v>
      </c>
      <c r="E788" s="16"/>
      <c r="F788" s="20"/>
      <c r="G788" s="13"/>
      <c r="H788" s="15" t="s">
        <v>989</v>
      </c>
      <c r="I788" s="41">
        <f aca="true" t="shared" si="115" ref="I788:K789">I789</f>
        <v>0</v>
      </c>
      <c r="J788" s="41">
        <f t="shared" si="115"/>
        <v>0</v>
      </c>
      <c r="K788" s="41">
        <f t="shared" si="115"/>
        <v>0</v>
      </c>
      <c r="L788" s="206" t="e">
        <f>(K788/I788)*100</f>
        <v>#DIV/0!</v>
      </c>
      <c r="M788" s="206" t="e">
        <f t="shared" si="108"/>
        <v>#DIV/0!</v>
      </c>
      <c r="N788" s="206" t="e">
        <f t="shared" si="107"/>
        <v>#DIV/0!</v>
      </c>
      <c r="O788" s="41">
        <f>O789</f>
        <v>0</v>
      </c>
      <c r="P788" s="206" t="e">
        <f t="shared" si="114"/>
        <v>#DIV/0!</v>
      </c>
      <c r="Q788" s="41">
        <f>Q789</f>
        <v>0</v>
      </c>
      <c r="R788" s="41">
        <f aca="true" t="shared" si="116" ref="R788:R851">O788+Q788</f>
        <v>0</v>
      </c>
    </row>
    <row r="789" spans="1:18" ht="12.75" hidden="1">
      <c r="A789" s="13"/>
      <c r="B789" s="13"/>
      <c r="C789" s="14">
        <v>520</v>
      </c>
      <c r="D789" s="160"/>
      <c r="E789" s="160"/>
      <c r="F789" s="160"/>
      <c r="G789" s="14"/>
      <c r="H789" s="15" t="s">
        <v>925</v>
      </c>
      <c r="I789" s="41">
        <f t="shared" si="115"/>
        <v>0</v>
      </c>
      <c r="J789" s="41">
        <f t="shared" si="115"/>
        <v>0</v>
      </c>
      <c r="K789" s="41">
        <f t="shared" si="115"/>
        <v>0</v>
      </c>
      <c r="L789" s="41" t="e">
        <f>L788</f>
        <v>#DIV/0!</v>
      </c>
      <c r="M789" s="206" t="e">
        <f t="shared" si="108"/>
        <v>#DIV/0!</v>
      </c>
      <c r="N789" s="206" t="e">
        <f t="shared" si="107"/>
        <v>#DIV/0!</v>
      </c>
      <c r="O789" s="41">
        <f>O790</f>
        <v>0</v>
      </c>
      <c r="P789" s="206" t="e">
        <f t="shared" si="114"/>
        <v>#DIV/0!</v>
      </c>
      <c r="Q789" s="41">
        <f>Q790</f>
        <v>0</v>
      </c>
      <c r="R789" s="41">
        <f t="shared" si="116"/>
        <v>0</v>
      </c>
    </row>
    <row r="790" spans="1:18" ht="12.75" hidden="1">
      <c r="A790" s="13"/>
      <c r="B790" s="13"/>
      <c r="C790" s="14"/>
      <c r="D790" s="220"/>
      <c r="E790" s="16"/>
      <c r="F790" s="20" t="s">
        <v>321</v>
      </c>
      <c r="G790" s="13">
        <v>511</v>
      </c>
      <c r="H790" s="166" t="s">
        <v>78</v>
      </c>
      <c r="I790" s="41">
        <v>0</v>
      </c>
      <c r="J790" s="41">
        <v>0</v>
      </c>
      <c r="K790" s="41">
        <v>0</v>
      </c>
      <c r="L790" s="206" t="e">
        <f>(K790/I790)*100</f>
        <v>#DIV/0!</v>
      </c>
      <c r="M790" s="206" t="e">
        <f t="shared" si="108"/>
        <v>#DIV/0!</v>
      </c>
      <c r="N790" s="206" t="e">
        <f t="shared" si="107"/>
        <v>#DIV/0!</v>
      </c>
      <c r="O790" s="41">
        <v>0</v>
      </c>
      <c r="P790" s="206" t="e">
        <f t="shared" si="114"/>
        <v>#DIV/0!</v>
      </c>
      <c r="Q790" s="41">
        <v>0</v>
      </c>
      <c r="R790" s="41">
        <f t="shared" si="116"/>
        <v>0</v>
      </c>
    </row>
    <row r="791" spans="1:18" ht="25.5">
      <c r="A791" s="13"/>
      <c r="B791" s="13"/>
      <c r="C791" s="14"/>
      <c r="D791" s="160" t="s">
        <v>1277</v>
      </c>
      <c r="E791" s="16"/>
      <c r="F791" s="20"/>
      <c r="G791" s="13"/>
      <c r="H791" s="15" t="s">
        <v>1278</v>
      </c>
      <c r="I791" s="41">
        <f aca="true" t="shared" si="117" ref="I791:K792">I792</f>
        <v>11746620</v>
      </c>
      <c r="J791" s="41">
        <f t="shared" si="117"/>
        <v>13051800</v>
      </c>
      <c r="K791" s="41">
        <f t="shared" si="117"/>
        <v>2520000</v>
      </c>
      <c r="L791" s="206">
        <f>(K791/I791)*100</f>
        <v>21.452979665639987</v>
      </c>
      <c r="M791" s="206">
        <f t="shared" si="108"/>
        <v>19.30768169907599</v>
      </c>
      <c r="N791" s="206">
        <f t="shared" si="107"/>
        <v>21.452979665639987</v>
      </c>
      <c r="O791" s="41">
        <f>O792</f>
        <v>2396163.94</v>
      </c>
      <c r="P791" s="206">
        <f t="shared" si="114"/>
        <v>95.08587063492064</v>
      </c>
      <c r="Q791" s="41">
        <f>Q792</f>
        <v>0</v>
      </c>
      <c r="R791" s="41">
        <f t="shared" si="116"/>
        <v>2396163.94</v>
      </c>
    </row>
    <row r="792" spans="1:18" ht="12.75">
      <c r="A792" s="13"/>
      <c r="B792" s="13"/>
      <c r="C792" s="14">
        <v>520</v>
      </c>
      <c r="D792" s="160"/>
      <c r="E792" s="160"/>
      <c r="F792" s="160"/>
      <c r="G792" s="14"/>
      <c r="H792" s="15" t="s">
        <v>925</v>
      </c>
      <c r="I792" s="41">
        <f t="shared" si="117"/>
        <v>11746620</v>
      </c>
      <c r="J792" s="41">
        <f t="shared" si="117"/>
        <v>13051800</v>
      </c>
      <c r="K792" s="41">
        <f t="shared" si="117"/>
        <v>2520000</v>
      </c>
      <c r="L792" s="41">
        <f>L791</f>
        <v>21.452979665639987</v>
      </c>
      <c r="M792" s="206">
        <f t="shared" si="108"/>
        <v>19.30768169907599</v>
      </c>
      <c r="N792" s="206">
        <f t="shared" si="107"/>
        <v>21.452979665639987</v>
      </c>
      <c r="O792" s="41">
        <f>O793</f>
        <v>2396163.94</v>
      </c>
      <c r="P792" s="206">
        <f t="shared" si="114"/>
        <v>95.08587063492064</v>
      </c>
      <c r="Q792" s="41">
        <f>Q793</f>
        <v>0</v>
      </c>
      <c r="R792" s="41">
        <f t="shared" si="116"/>
        <v>2396163.94</v>
      </c>
    </row>
    <row r="793" spans="1:18" ht="12.75" customHeight="1">
      <c r="A793" s="13"/>
      <c r="B793" s="13"/>
      <c r="C793" s="14"/>
      <c r="D793" s="220"/>
      <c r="E793" s="16"/>
      <c r="F793" s="20" t="s">
        <v>322</v>
      </c>
      <c r="G793" s="13">
        <v>511</v>
      </c>
      <c r="H793" s="166" t="s">
        <v>78</v>
      </c>
      <c r="I793" s="41">
        <v>11746620</v>
      </c>
      <c r="J793" s="41">
        <v>13051800</v>
      </c>
      <c r="K793" s="41">
        <v>2520000</v>
      </c>
      <c r="L793" s="206">
        <f>(K793/I793)*100</f>
        <v>21.452979665639987</v>
      </c>
      <c r="M793" s="206">
        <f t="shared" si="108"/>
        <v>19.30768169907599</v>
      </c>
      <c r="N793" s="206">
        <f t="shared" si="107"/>
        <v>21.452979665639987</v>
      </c>
      <c r="O793" s="41">
        <v>2396163.94</v>
      </c>
      <c r="P793" s="206">
        <f t="shared" si="114"/>
        <v>95.08587063492064</v>
      </c>
      <c r="Q793" s="41">
        <v>0</v>
      </c>
      <c r="R793" s="41">
        <f t="shared" si="116"/>
        <v>2396163.94</v>
      </c>
    </row>
    <row r="794" spans="1:18" ht="25.5" hidden="1">
      <c r="A794" s="13"/>
      <c r="B794" s="13"/>
      <c r="C794" s="14"/>
      <c r="D794" s="160" t="s">
        <v>857</v>
      </c>
      <c r="E794" s="16"/>
      <c r="F794" s="276"/>
      <c r="G794" s="13"/>
      <c r="H794" s="15" t="s">
        <v>858</v>
      </c>
      <c r="I794" s="41">
        <f>I796</f>
        <v>0</v>
      </c>
      <c r="J794" s="41">
        <f>J796</f>
        <v>0</v>
      </c>
      <c r="K794" s="41">
        <f>K796</f>
        <v>0</v>
      </c>
      <c r="L794" s="206" t="e">
        <f>(K794/I794)*100</f>
        <v>#DIV/0!</v>
      </c>
      <c r="M794" s="206" t="e">
        <f t="shared" si="108"/>
        <v>#DIV/0!</v>
      </c>
      <c r="N794" s="206" t="e">
        <f t="shared" si="107"/>
        <v>#DIV/0!</v>
      </c>
      <c r="O794" s="41">
        <f>O796</f>
        <v>0</v>
      </c>
      <c r="P794" s="206" t="e">
        <f t="shared" si="114"/>
        <v>#DIV/0!</v>
      </c>
      <c r="Q794" s="41">
        <f>Q796</f>
        <v>0</v>
      </c>
      <c r="R794" s="41">
        <f t="shared" si="116"/>
        <v>0</v>
      </c>
    </row>
    <row r="795" spans="1:18" ht="12.75" hidden="1">
      <c r="A795" s="13"/>
      <c r="B795" s="13"/>
      <c r="C795" s="14">
        <v>520</v>
      </c>
      <c r="D795" s="160"/>
      <c r="E795" s="160"/>
      <c r="F795" s="318"/>
      <c r="G795" s="14"/>
      <c r="H795" s="15" t="s">
        <v>925</v>
      </c>
      <c r="I795" s="41">
        <f>I794</f>
        <v>0</v>
      </c>
      <c r="J795" s="41">
        <f>J794</f>
        <v>0</v>
      </c>
      <c r="K795" s="41">
        <f>K794</f>
        <v>0</v>
      </c>
      <c r="L795" s="41" t="e">
        <f>L794</f>
        <v>#DIV/0!</v>
      </c>
      <c r="M795" s="206" t="e">
        <f t="shared" si="108"/>
        <v>#DIV/0!</v>
      </c>
      <c r="N795" s="206" t="e">
        <f t="shared" si="107"/>
        <v>#DIV/0!</v>
      </c>
      <c r="O795" s="41">
        <f>O794</f>
        <v>0</v>
      </c>
      <c r="P795" s="206" t="e">
        <f t="shared" si="114"/>
        <v>#DIV/0!</v>
      </c>
      <c r="Q795" s="41">
        <f>Q794</f>
        <v>0</v>
      </c>
      <c r="R795" s="41">
        <f t="shared" si="116"/>
        <v>0</v>
      </c>
    </row>
    <row r="796" spans="1:18" ht="12.75" hidden="1">
      <c r="A796" s="13"/>
      <c r="B796" s="13"/>
      <c r="C796" s="14"/>
      <c r="D796" s="220"/>
      <c r="E796" s="16"/>
      <c r="F796" s="276" t="s">
        <v>337</v>
      </c>
      <c r="G796" s="13">
        <v>511</v>
      </c>
      <c r="H796" s="166" t="s">
        <v>78</v>
      </c>
      <c r="I796" s="41">
        <v>0</v>
      </c>
      <c r="J796" s="41">
        <v>0</v>
      </c>
      <c r="K796" s="41">
        <v>0</v>
      </c>
      <c r="L796" s="206" t="e">
        <f>(K796/I796)*100</f>
        <v>#DIV/0!</v>
      </c>
      <c r="M796" s="206" t="e">
        <f t="shared" si="108"/>
        <v>#DIV/0!</v>
      </c>
      <c r="N796" s="206" t="e">
        <f t="shared" si="107"/>
        <v>#DIV/0!</v>
      </c>
      <c r="O796" s="41">
        <v>0</v>
      </c>
      <c r="P796" s="206" t="e">
        <f t="shared" si="114"/>
        <v>#DIV/0!</v>
      </c>
      <c r="Q796" s="41">
        <v>0</v>
      </c>
      <c r="R796" s="41">
        <f t="shared" si="116"/>
        <v>0</v>
      </c>
    </row>
    <row r="797" spans="1:18" ht="25.5">
      <c r="A797" s="13"/>
      <c r="B797" s="13"/>
      <c r="C797" s="14"/>
      <c r="D797" s="160" t="s">
        <v>1276</v>
      </c>
      <c r="E797" s="16"/>
      <c r="F797" s="276"/>
      <c r="G797" s="13"/>
      <c r="H797" s="15" t="s">
        <v>1279</v>
      </c>
      <c r="I797" s="41">
        <f aca="true" t="shared" si="118" ref="I797:K798">I798</f>
        <v>3500867</v>
      </c>
      <c r="J797" s="41">
        <f t="shared" si="118"/>
        <v>3500867</v>
      </c>
      <c r="K797" s="41">
        <f t="shared" si="118"/>
        <v>15810000</v>
      </c>
      <c r="L797" s="206"/>
      <c r="M797" s="206"/>
      <c r="N797" s="206">
        <f t="shared" si="107"/>
        <v>451.60241734404644</v>
      </c>
      <c r="O797" s="41">
        <f>O798</f>
        <v>6866081.12</v>
      </c>
      <c r="P797" s="206">
        <f t="shared" si="114"/>
        <v>43.42872308665402</v>
      </c>
      <c r="Q797" s="41">
        <f>Q798</f>
        <v>0</v>
      </c>
      <c r="R797" s="41">
        <f t="shared" si="116"/>
        <v>6866081.12</v>
      </c>
    </row>
    <row r="798" spans="1:18" ht="12.75">
      <c r="A798" s="13"/>
      <c r="B798" s="13"/>
      <c r="C798" s="14">
        <v>520</v>
      </c>
      <c r="D798" s="220"/>
      <c r="E798" s="16"/>
      <c r="F798" s="276"/>
      <c r="G798" s="13"/>
      <c r="H798" s="15" t="s">
        <v>925</v>
      </c>
      <c r="I798" s="41">
        <f t="shared" si="118"/>
        <v>3500867</v>
      </c>
      <c r="J798" s="41">
        <f t="shared" si="118"/>
        <v>3500867</v>
      </c>
      <c r="K798" s="41">
        <f t="shared" si="118"/>
        <v>15810000</v>
      </c>
      <c r="L798" s="206"/>
      <c r="M798" s="206"/>
      <c r="N798" s="206">
        <f t="shared" si="107"/>
        <v>451.60241734404644</v>
      </c>
      <c r="O798" s="41">
        <f>O799</f>
        <v>6866081.12</v>
      </c>
      <c r="P798" s="206">
        <f t="shared" si="114"/>
        <v>43.42872308665402</v>
      </c>
      <c r="Q798" s="41">
        <f>Q799</f>
        <v>0</v>
      </c>
      <c r="R798" s="41">
        <f t="shared" si="116"/>
        <v>6866081.12</v>
      </c>
    </row>
    <row r="799" spans="1:18" ht="12.75">
      <c r="A799" s="13"/>
      <c r="B799" s="13"/>
      <c r="C799" s="14"/>
      <c r="D799" s="220"/>
      <c r="E799" s="16"/>
      <c r="F799" s="20" t="s">
        <v>323</v>
      </c>
      <c r="G799" s="13">
        <v>511</v>
      </c>
      <c r="H799" s="166" t="s">
        <v>78</v>
      </c>
      <c r="I799" s="41">
        <v>3500867</v>
      </c>
      <c r="J799" s="41">
        <v>3500867</v>
      </c>
      <c r="K799" s="296">
        <v>15810000</v>
      </c>
      <c r="L799" s="206"/>
      <c r="M799" s="206"/>
      <c r="N799" s="206">
        <f t="shared" si="107"/>
        <v>451.60241734404644</v>
      </c>
      <c r="O799" s="296">
        <v>6866081.12</v>
      </c>
      <c r="P799" s="206">
        <f t="shared" si="114"/>
        <v>43.42872308665402</v>
      </c>
      <c r="Q799" s="41">
        <v>0</v>
      </c>
      <c r="R799" s="41">
        <f t="shared" si="116"/>
        <v>6866081.12</v>
      </c>
    </row>
    <row r="800" spans="1:18" ht="38.25">
      <c r="A800" s="13"/>
      <c r="B800" s="13"/>
      <c r="C800" s="14"/>
      <c r="D800" s="160" t="s">
        <v>1280</v>
      </c>
      <c r="E800" s="16"/>
      <c r="F800" s="276"/>
      <c r="G800" s="13"/>
      <c r="H800" s="15" t="s">
        <v>1281</v>
      </c>
      <c r="I800" s="41">
        <f>I801</f>
        <v>0</v>
      </c>
      <c r="J800" s="41"/>
      <c r="K800" s="41">
        <f>K801</f>
        <v>23350000</v>
      </c>
      <c r="L800" s="206"/>
      <c r="M800" s="206"/>
      <c r="N800" s="206">
        <v>0</v>
      </c>
      <c r="O800" s="41">
        <f>O801</f>
        <v>0</v>
      </c>
      <c r="P800" s="206">
        <f t="shared" si="114"/>
        <v>0</v>
      </c>
      <c r="Q800" s="41">
        <v>0</v>
      </c>
      <c r="R800" s="41">
        <f t="shared" si="116"/>
        <v>0</v>
      </c>
    </row>
    <row r="801" spans="1:18" ht="12.75">
      <c r="A801" s="13"/>
      <c r="B801" s="13"/>
      <c r="C801" s="14"/>
      <c r="D801" s="220"/>
      <c r="E801" s="16"/>
      <c r="F801" s="276"/>
      <c r="G801" s="13"/>
      <c r="H801" s="15" t="s">
        <v>925</v>
      </c>
      <c r="I801" s="41">
        <f>I802</f>
        <v>0</v>
      </c>
      <c r="J801" s="41"/>
      <c r="K801" s="41">
        <f>K802</f>
        <v>23350000</v>
      </c>
      <c r="L801" s="206"/>
      <c r="M801" s="206"/>
      <c r="N801" s="206">
        <v>0</v>
      </c>
      <c r="O801" s="41">
        <f>O802</f>
        <v>0</v>
      </c>
      <c r="P801" s="206">
        <f t="shared" si="114"/>
        <v>0</v>
      </c>
      <c r="Q801" s="41">
        <v>0</v>
      </c>
      <c r="R801" s="41">
        <f t="shared" si="116"/>
        <v>0</v>
      </c>
    </row>
    <row r="802" spans="1:18" ht="12.75">
      <c r="A802" s="13"/>
      <c r="B802" s="13"/>
      <c r="C802" s="14">
        <v>520</v>
      </c>
      <c r="D802" s="220"/>
      <c r="E802" s="16"/>
      <c r="F802" s="20" t="s">
        <v>324</v>
      </c>
      <c r="G802" s="13">
        <v>511</v>
      </c>
      <c r="H802" s="166" t="s">
        <v>78</v>
      </c>
      <c r="I802" s="41">
        <v>0</v>
      </c>
      <c r="J802" s="41"/>
      <c r="K802" s="296">
        <v>23350000</v>
      </c>
      <c r="L802" s="206"/>
      <c r="M802" s="206"/>
      <c r="N802" s="206">
        <v>0</v>
      </c>
      <c r="O802" s="296">
        <v>0</v>
      </c>
      <c r="P802" s="206">
        <f t="shared" si="114"/>
        <v>0</v>
      </c>
      <c r="Q802" s="41">
        <v>0</v>
      </c>
      <c r="R802" s="41">
        <f t="shared" si="116"/>
        <v>0</v>
      </c>
    </row>
    <row r="803" spans="1:18" ht="25.5">
      <c r="A803" s="13"/>
      <c r="B803" s="13"/>
      <c r="C803" s="14"/>
      <c r="D803" s="220" t="s">
        <v>636</v>
      </c>
      <c r="E803" s="16"/>
      <c r="F803" s="276"/>
      <c r="G803" s="13"/>
      <c r="H803" s="15" t="s">
        <v>823</v>
      </c>
      <c r="I803" s="206">
        <f aca="true" t="shared" si="119" ref="I803:K805">I804</f>
        <v>18000000</v>
      </c>
      <c r="J803" s="206">
        <f t="shared" si="119"/>
        <v>16000000</v>
      </c>
      <c r="K803" s="206">
        <f t="shared" si="119"/>
        <v>16000000</v>
      </c>
      <c r="L803" s="206">
        <f>(K803/I803)*100</f>
        <v>88.88888888888889</v>
      </c>
      <c r="M803" s="206">
        <f t="shared" si="108"/>
        <v>100</v>
      </c>
      <c r="N803" s="206">
        <f t="shared" si="107"/>
        <v>88.88888888888889</v>
      </c>
      <c r="O803" s="206">
        <f aca="true" t="shared" si="120" ref="O803:Q805">O804</f>
        <v>2255665.92</v>
      </c>
      <c r="P803" s="206">
        <f t="shared" si="114"/>
        <v>14.097911999999999</v>
      </c>
      <c r="Q803" s="206">
        <f t="shared" si="120"/>
        <v>0</v>
      </c>
      <c r="R803" s="41">
        <f t="shared" si="116"/>
        <v>2255665.92</v>
      </c>
    </row>
    <row r="804" spans="1:18" ht="38.25">
      <c r="A804" s="13"/>
      <c r="B804" s="13"/>
      <c r="C804" s="14"/>
      <c r="D804" s="220" t="s">
        <v>640</v>
      </c>
      <c r="E804" s="16"/>
      <c r="F804" s="276"/>
      <c r="G804" s="13"/>
      <c r="H804" s="15" t="s">
        <v>987</v>
      </c>
      <c r="I804" s="41">
        <f t="shared" si="119"/>
        <v>18000000</v>
      </c>
      <c r="J804" s="41">
        <f t="shared" si="119"/>
        <v>16000000</v>
      </c>
      <c r="K804" s="41">
        <f t="shared" si="119"/>
        <v>16000000</v>
      </c>
      <c r="L804" s="206">
        <f>(K804/I804)*100</f>
        <v>88.88888888888889</v>
      </c>
      <c r="M804" s="206">
        <f t="shared" si="108"/>
        <v>100</v>
      </c>
      <c r="N804" s="206">
        <f t="shared" si="107"/>
        <v>88.88888888888889</v>
      </c>
      <c r="O804" s="41">
        <f t="shared" si="120"/>
        <v>2255665.92</v>
      </c>
      <c r="P804" s="206">
        <f t="shared" si="114"/>
        <v>14.097911999999999</v>
      </c>
      <c r="Q804" s="41">
        <f t="shared" si="120"/>
        <v>0</v>
      </c>
      <c r="R804" s="41">
        <f t="shared" si="116"/>
        <v>2255665.92</v>
      </c>
    </row>
    <row r="805" spans="1:18" ht="12.75">
      <c r="A805" s="13"/>
      <c r="B805" s="13"/>
      <c r="C805" s="14">
        <v>451</v>
      </c>
      <c r="D805" s="160"/>
      <c r="E805" s="160"/>
      <c r="F805" s="318"/>
      <c r="G805" s="14"/>
      <c r="H805" s="15" t="s">
        <v>918</v>
      </c>
      <c r="I805" s="41">
        <f t="shared" si="119"/>
        <v>18000000</v>
      </c>
      <c r="J805" s="41">
        <f t="shared" si="119"/>
        <v>16000000</v>
      </c>
      <c r="K805" s="41">
        <f t="shared" si="119"/>
        <v>16000000</v>
      </c>
      <c r="L805" s="41">
        <f>L804</f>
        <v>88.88888888888889</v>
      </c>
      <c r="M805" s="206">
        <f t="shared" si="108"/>
        <v>100</v>
      </c>
      <c r="N805" s="206">
        <f t="shared" si="107"/>
        <v>88.88888888888889</v>
      </c>
      <c r="O805" s="41">
        <f t="shared" si="120"/>
        <v>2255665.92</v>
      </c>
      <c r="P805" s="206">
        <f t="shared" si="114"/>
        <v>14.097911999999999</v>
      </c>
      <c r="Q805" s="41">
        <f t="shared" si="120"/>
        <v>0</v>
      </c>
      <c r="R805" s="41">
        <f t="shared" si="116"/>
        <v>2255665.92</v>
      </c>
    </row>
    <row r="806" spans="1:18" ht="15.75" customHeight="1">
      <c r="A806" s="13"/>
      <c r="B806" s="13"/>
      <c r="C806" s="14"/>
      <c r="D806" s="220"/>
      <c r="E806" s="16"/>
      <c r="F806" s="20" t="s">
        <v>317</v>
      </c>
      <c r="G806" s="13">
        <v>425</v>
      </c>
      <c r="H806" s="166" t="s">
        <v>69</v>
      </c>
      <c r="I806" s="41">
        <v>18000000</v>
      </c>
      <c r="J806" s="41">
        <v>16000000</v>
      </c>
      <c r="K806" s="41">
        <v>16000000</v>
      </c>
      <c r="L806" s="206">
        <f>(K806/I806)*100</f>
        <v>88.88888888888889</v>
      </c>
      <c r="M806" s="206">
        <f t="shared" si="108"/>
        <v>100</v>
      </c>
      <c r="N806" s="206">
        <f t="shared" si="107"/>
        <v>88.88888888888889</v>
      </c>
      <c r="O806" s="41">
        <v>2255665.92</v>
      </c>
      <c r="P806" s="206">
        <f t="shared" si="114"/>
        <v>14.097911999999999</v>
      </c>
      <c r="Q806" s="41">
        <v>0</v>
      </c>
      <c r="R806" s="41">
        <f t="shared" si="116"/>
        <v>2255665.92</v>
      </c>
    </row>
    <row r="807" spans="1:18" ht="12.75">
      <c r="A807" s="13"/>
      <c r="B807" s="13"/>
      <c r="C807" s="14"/>
      <c r="D807" s="220"/>
      <c r="E807" s="16"/>
      <c r="F807" s="20" t="s">
        <v>1207</v>
      </c>
      <c r="G807" s="13"/>
      <c r="H807" s="15" t="s">
        <v>115</v>
      </c>
      <c r="I807" s="41"/>
      <c r="J807" s="41"/>
      <c r="K807" s="41"/>
      <c r="L807" s="206"/>
      <c r="M807" s="206"/>
      <c r="N807" s="206" t="e">
        <f t="shared" si="107"/>
        <v>#DIV/0!</v>
      </c>
      <c r="O807" s="41"/>
      <c r="P807" s="206"/>
      <c r="Q807" s="41"/>
      <c r="R807" s="41">
        <f t="shared" si="116"/>
        <v>0</v>
      </c>
    </row>
    <row r="808" spans="1:18" ht="12.75">
      <c r="A808" s="13"/>
      <c r="B808" s="13"/>
      <c r="C808" s="14"/>
      <c r="D808" s="220"/>
      <c r="E808" s="16"/>
      <c r="F808" s="276"/>
      <c r="G808" s="16" t="s">
        <v>52</v>
      </c>
      <c r="H808" s="166" t="s">
        <v>45</v>
      </c>
      <c r="I808" s="41">
        <f>I719</f>
        <v>124100491</v>
      </c>
      <c r="J808" s="41">
        <f>J719</f>
        <v>123017077</v>
      </c>
      <c r="K808" s="41">
        <f>K719</f>
        <v>129451000</v>
      </c>
      <c r="L808" s="206">
        <f aca="true" t="shared" si="121" ref="L808:L825">(K808/I808)*100</f>
        <v>104.31143257926352</v>
      </c>
      <c r="M808" s="206">
        <f t="shared" si="108"/>
        <v>105.23010557306608</v>
      </c>
      <c r="N808" s="206">
        <f t="shared" si="107"/>
        <v>104.31143257926352</v>
      </c>
      <c r="O808" s="41">
        <f>O719</f>
        <v>40336929.53</v>
      </c>
      <c r="P808" s="206">
        <f t="shared" si="114"/>
        <v>31.159998400939354</v>
      </c>
      <c r="Q808" s="41">
        <f>Q719</f>
        <v>0</v>
      </c>
      <c r="R808" s="41">
        <f t="shared" si="116"/>
        <v>40336929.53</v>
      </c>
    </row>
    <row r="809" spans="1:18" ht="12.75" hidden="1">
      <c r="A809" s="13"/>
      <c r="B809" s="13"/>
      <c r="C809" s="14"/>
      <c r="D809" s="220"/>
      <c r="E809" s="16"/>
      <c r="F809" s="276"/>
      <c r="G809" s="16" t="s">
        <v>52</v>
      </c>
      <c r="H809" s="166" t="s">
        <v>489</v>
      </c>
      <c r="I809" s="41">
        <v>0</v>
      </c>
      <c r="J809" s="41">
        <v>0</v>
      </c>
      <c r="K809" s="41">
        <v>0</v>
      </c>
      <c r="L809" s="206" t="e">
        <f t="shared" si="121"/>
        <v>#DIV/0!</v>
      </c>
      <c r="M809" s="206" t="e">
        <f t="shared" si="108"/>
        <v>#DIV/0!</v>
      </c>
      <c r="N809" s="206" t="e">
        <f t="shared" si="107"/>
        <v>#DIV/0!</v>
      </c>
      <c r="O809" s="41">
        <v>0</v>
      </c>
      <c r="P809" s="206" t="e">
        <f t="shared" si="114"/>
        <v>#DIV/0!</v>
      </c>
      <c r="Q809" s="41">
        <v>0</v>
      </c>
      <c r="R809" s="41">
        <f t="shared" si="116"/>
        <v>0</v>
      </c>
    </row>
    <row r="810" spans="1:18" ht="12.75" hidden="1">
      <c r="A810" s="13"/>
      <c r="B810" s="13"/>
      <c r="C810" s="14"/>
      <c r="D810" s="220"/>
      <c r="E810" s="16"/>
      <c r="F810" s="276"/>
      <c r="G810" s="16" t="s">
        <v>199</v>
      </c>
      <c r="H810" s="166" t="s">
        <v>200</v>
      </c>
      <c r="I810" s="41">
        <v>0</v>
      </c>
      <c r="J810" s="41">
        <v>0</v>
      </c>
      <c r="K810" s="41">
        <v>0</v>
      </c>
      <c r="L810" s="206" t="e">
        <f t="shared" si="121"/>
        <v>#DIV/0!</v>
      </c>
      <c r="M810" s="206" t="e">
        <f t="shared" si="108"/>
        <v>#DIV/0!</v>
      </c>
      <c r="N810" s="206" t="e">
        <f t="shared" si="107"/>
        <v>#DIV/0!</v>
      </c>
      <c r="O810" s="41">
        <v>0</v>
      </c>
      <c r="P810" s="206" t="e">
        <f t="shared" si="114"/>
        <v>#DIV/0!</v>
      </c>
      <c r="Q810" s="41">
        <v>0</v>
      </c>
      <c r="R810" s="41">
        <f t="shared" si="116"/>
        <v>0</v>
      </c>
    </row>
    <row r="811" spans="1:18" ht="12.75" hidden="1">
      <c r="A811" s="13"/>
      <c r="B811" s="13"/>
      <c r="C811" s="14"/>
      <c r="D811" s="220"/>
      <c r="E811" s="16"/>
      <c r="F811" s="276"/>
      <c r="G811" s="16" t="s">
        <v>80</v>
      </c>
      <c r="H811" s="173" t="s">
        <v>585</v>
      </c>
      <c r="I811" s="41">
        <v>0</v>
      </c>
      <c r="J811" s="41">
        <v>0</v>
      </c>
      <c r="K811" s="41">
        <v>0</v>
      </c>
      <c r="L811" s="206" t="e">
        <f t="shared" si="121"/>
        <v>#DIV/0!</v>
      </c>
      <c r="M811" s="206" t="e">
        <f t="shared" si="108"/>
        <v>#DIV/0!</v>
      </c>
      <c r="N811" s="206" t="e">
        <f t="shared" si="107"/>
        <v>#DIV/0!</v>
      </c>
      <c r="O811" s="41">
        <v>0</v>
      </c>
      <c r="P811" s="206" t="e">
        <f t="shared" si="114"/>
        <v>#DIV/0!</v>
      </c>
      <c r="Q811" s="41">
        <v>0</v>
      </c>
      <c r="R811" s="41">
        <f t="shared" si="116"/>
        <v>0</v>
      </c>
    </row>
    <row r="812" spans="1:18" ht="12.75" customHeight="1">
      <c r="A812" s="13"/>
      <c r="B812" s="13"/>
      <c r="C812" s="14"/>
      <c r="D812" s="220"/>
      <c r="E812" s="16"/>
      <c r="F812" s="276"/>
      <c r="G812" s="13"/>
      <c r="H812" s="15" t="s">
        <v>77</v>
      </c>
      <c r="I812" s="41">
        <f>SUM(I808:I811)</f>
        <v>124100491</v>
      </c>
      <c r="J812" s="41">
        <f>SUM(J808:J811)</f>
        <v>123017077</v>
      </c>
      <c r="K812" s="41">
        <f>SUM(K808:K811)</f>
        <v>129451000</v>
      </c>
      <c r="L812" s="206">
        <f t="shared" si="121"/>
        <v>104.31143257926352</v>
      </c>
      <c r="M812" s="206">
        <f t="shared" si="108"/>
        <v>105.23010557306608</v>
      </c>
      <c r="N812" s="206">
        <f t="shared" si="107"/>
        <v>104.31143257926352</v>
      </c>
      <c r="O812" s="41">
        <f>SUM(O808:O811)</f>
        <v>40336929.53</v>
      </c>
      <c r="P812" s="206">
        <f t="shared" si="114"/>
        <v>31.159998400939354</v>
      </c>
      <c r="Q812" s="41">
        <f>SUM(Q808:Q811)</f>
        <v>0</v>
      </c>
      <c r="R812" s="41">
        <f t="shared" si="116"/>
        <v>40336929.53</v>
      </c>
    </row>
    <row r="813" spans="1:18" ht="25.5">
      <c r="A813" s="13"/>
      <c r="B813" s="13"/>
      <c r="C813" s="14"/>
      <c r="D813" s="220"/>
      <c r="E813" s="16"/>
      <c r="F813" s="276"/>
      <c r="G813" s="13"/>
      <c r="H813" s="212" t="s">
        <v>704</v>
      </c>
      <c r="I813" s="41">
        <f>I814</f>
        <v>124100491</v>
      </c>
      <c r="J813" s="41">
        <f>J814</f>
        <v>123017077</v>
      </c>
      <c r="K813" s="41">
        <f>K814</f>
        <v>129451000</v>
      </c>
      <c r="L813" s="206">
        <f t="shared" si="121"/>
        <v>104.31143257926352</v>
      </c>
      <c r="M813" s="206">
        <f t="shared" si="108"/>
        <v>105.23010557306608</v>
      </c>
      <c r="N813" s="206">
        <f t="shared" si="107"/>
        <v>104.31143257926352</v>
      </c>
      <c r="O813" s="41">
        <f>O814</f>
        <v>40336929.53</v>
      </c>
      <c r="P813" s="206">
        <f t="shared" si="114"/>
        <v>31.159998400939354</v>
      </c>
      <c r="Q813" s="41">
        <f>Q814</f>
        <v>0</v>
      </c>
      <c r="R813" s="41">
        <f t="shared" si="116"/>
        <v>40336929.53</v>
      </c>
    </row>
    <row r="814" spans="1:18" ht="12.75">
      <c r="A814" s="13"/>
      <c r="B814" s="13"/>
      <c r="C814" s="14"/>
      <c r="D814" s="220"/>
      <c r="E814" s="16" t="s">
        <v>11</v>
      </c>
      <c r="F814" s="276"/>
      <c r="G814" s="16" t="s">
        <v>52</v>
      </c>
      <c r="H814" s="166" t="s">
        <v>45</v>
      </c>
      <c r="I814" s="41">
        <f>I812</f>
        <v>124100491</v>
      </c>
      <c r="J814" s="41">
        <f>J812</f>
        <v>123017077</v>
      </c>
      <c r="K814" s="41">
        <f>K812</f>
        <v>129451000</v>
      </c>
      <c r="L814" s="206">
        <f t="shared" si="121"/>
        <v>104.31143257926352</v>
      </c>
      <c r="M814" s="206">
        <f t="shared" si="108"/>
        <v>105.23010557306608</v>
      </c>
      <c r="N814" s="206">
        <f t="shared" si="107"/>
        <v>104.31143257926352</v>
      </c>
      <c r="O814" s="41">
        <f>O812</f>
        <v>40336929.53</v>
      </c>
      <c r="P814" s="206">
        <f t="shared" si="114"/>
        <v>31.159998400939354</v>
      </c>
      <c r="Q814" s="41">
        <f>Q812</f>
        <v>0</v>
      </c>
      <c r="R814" s="41">
        <f t="shared" si="116"/>
        <v>40336929.53</v>
      </c>
    </row>
    <row r="815" spans="1:18" ht="25.5" hidden="1">
      <c r="A815" s="13"/>
      <c r="B815" s="14" t="s">
        <v>269</v>
      </c>
      <c r="C815" s="14"/>
      <c r="D815" s="220"/>
      <c r="E815" s="16"/>
      <c r="F815" s="276"/>
      <c r="G815" s="13"/>
      <c r="H815" s="202" t="s">
        <v>4</v>
      </c>
      <c r="I815" s="206">
        <f>I816</f>
        <v>0</v>
      </c>
      <c r="J815" s="206">
        <f>J816</f>
        <v>0</v>
      </c>
      <c r="K815" s="206">
        <f>K816</f>
        <v>0</v>
      </c>
      <c r="L815" s="206" t="e">
        <f t="shared" si="121"/>
        <v>#DIV/0!</v>
      </c>
      <c r="M815" s="206" t="e">
        <f t="shared" si="108"/>
        <v>#DIV/0!</v>
      </c>
      <c r="N815" s="206" t="e">
        <f t="shared" si="107"/>
        <v>#DIV/0!</v>
      </c>
      <c r="O815" s="206">
        <f>O816</f>
        <v>0</v>
      </c>
      <c r="P815" s="206" t="e">
        <f t="shared" si="114"/>
        <v>#DIV/0!</v>
      </c>
      <c r="Q815" s="206">
        <f>Q816</f>
        <v>0</v>
      </c>
      <c r="R815" s="41">
        <f t="shared" si="116"/>
        <v>0</v>
      </c>
    </row>
    <row r="816" spans="1:18" ht="12.75" customHeight="1" hidden="1">
      <c r="A816" s="13"/>
      <c r="B816" s="14"/>
      <c r="C816" s="14">
        <v>620</v>
      </c>
      <c r="D816" s="220"/>
      <c r="E816" s="16"/>
      <c r="F816" s="276"/>
      <c r="G816" s="13"/>
      <c r="H816" s="15" t="s">
        <v>116</v>
      </c>
      <c r="I816" s="206">
        <f>I848+I817+I852+I860+I869+I872+I877+I881</f>
        <v>0</v>
      </c>
      <c r="J816" s="206">
        <f>J848+J817+J852+J860+J869+J872+J877+J881</f>
        <v>0</v>
      </c>
      <c r="K816" s="206">
        <f>K848+K817+K852+K860+K869+K872+K877+K881</f>
        <v>0</v>
      </c>
      <c r="L816" s="206" t="e">
        <f t="shared" si="121"/>
        <v>#DIV/0!</v>
      </c>
      <c r="M816" s="206" t="e">
        <f t="shared" si="108"/>
        <v>#DIV/0!</v>
      </c>
      <c r="N816" s="206" t="e">
        <f aca="true" t="shared" si="122" ref="N816:N879">K816/I816*100</f>
        <v>#DIV/0!</v>
      </c>
      <c r="O816" s="206">
        <f>O848+O817+O852+O860+O869+O872+O877+O881</f>
        <v>0</v>
      </c>
      <c r="P816" s="206" t="e">
        <f t="shared" si="114"/>
        <v>#DIV/0!</v>
      </c>
      <c r="Q816" s="206">
        <f>Q848+Q817+Q852+Q860+Q869+Q872+Q877</f>
        <v>0</v>
      </c>
      <c r="R816" s="41">
        <f t="shared" si="116"/>
        <v>0</v>
      </c>
    </row>
    <row r="817" spans="1:18" ht="12.75" hidden="1">
      <c r="A817" s="13"/>
      <c r="B817" s="14"/>
      <c r="C817" s="14"/>
      <c r="D817" s="160" t="s">
        <v>636</v>
      </c>
      <c r="E817" s="160"/>
      <c r="F817" s="318"/>
      <c r="G817" s="14"/>
      <c r="H817" s="15" t="s">
        <v>637</v>
      </c>
      <c r="I817" s="206">
        <f>I899</f>
        <v>0</v>
      </c>
      <c r="J817" s="206">
        <f>J899</f>
        <v>0</v>
      </c>
      <c r="K817" s="206">
        <f>K899</f>
        <v>0</v>
      </c>
      <c r="L817" s="206" t="e">
        <f t="shared" si="121"/>
        <v>#DIV/0!</v>
      </c>
      <c r="M817" s="206" t="e">
        <f t="shared" si="108"/>
        <v>#DIV/0!</v>
      </c>
      <c r="N817" s="206" t="e">
        <f t="shared" si="122"/>
        <v>#DIV/0!</v>
      </c>
      <c r="O817" s="206">
        <f>O899</f>
        <v>0</v>
      </c>
      <c r="P817" s="206" t="e">
        <f t="shared" si="114"/>
        <v>#DIV/0!</v>
      </c>
      <c r="Q817" s="206">
        <f>Q899</f>
        <v>0</v>
      </c>
      <c r="R817" s="41">
        <f t="shared" si="116"/>
        <v>0</v>
      </c>
    </row>
    <row r="818" spans="1:18" ht="25.5" hidden="1">
      <c r="A818" s="13"/>
      <c r="B818" s="13"/>
      <c r="C818" s="14"/>
      <c r="D818" s="160" t="s">
        <v>638</v>
      </c>
      <c r="E818" s="160"/>
      <c r="F818" s="318"/>
      <c r="G818" s="14"/>
      <c r="H818" s="15" t="s">
        <v>639</v>
      </c>
      <c r="I818" s="34">
        <f>I819</f>
        <v>0</v>
      </c>
      <c r="J818" s="34">
        <f>J819</f>
        <v>0</v>
      </c>
      <c r="K818" s="34">
        <f>K819</f>
        <v>0</v>
      </c>
      <c r="L818" s="206" t="e">
        <f t="shared" si="121"/>
        <v>#DIV/0!</v>
      </c>
      <c r="M818" s="206" t="e">
        <f t="shared" si="108"/>
        <v>#DIV/0!</v>
      </c>
      <c r="N818" s="206" t="e">
        <f t="shared" si="122"/>
        <v>#DIV/0!</v>
      </c>
      <c r="O818" s="34">
        <f>O819</f>
        <v>0</v>
      </c>
      <c r="P818" s="206" t="e">
        <f t="shared" si="114"/>
        <v>#DIV/0!</v>
      </c>
      <c r="Q818" s="34">
        <f>Q819</f>
        <v>0</v>
      </c>
      <c r="R818" s="41">
        <f t="shared" si="116"/>
        <v>0</v>
      </c>
    </row>
    <row r="819" spans="1:18" ht="12.75" hidden="1">
      <c r="A819" s="13"/>
      <c r="B819" s="13"/>
      <c r="C819" s="14"/>
      <c r="D819" s="220"/>
      <c r="E819" s="16"/>
      <c r="F819" s="276" t="s">
        <v>321</v>
      </c>
      <c r="G819" s="13">
        <v>511</v>
      </c>
      <c r="H819" s="166" t="s">
        <v>78</v>
      </c>
      <c r="I819" s="41"/>
      <c r="J819" s="41"/>
      <c r="K819" s="41"/>
      <c r="L819" s="206" t="e">
        <f t="shared" si="121"/>
        <v>#DIV/0!</v>
      </c>
      <c r="M819" s="206" t="e">
        <f t="shared" si="108"/>
        <v>#DIV/0!</v>
      </c>
      <c r="N819" s="206" t="e">
        <f t="shared" si="122"/>
        <v>#DIV/0!</v>
      </c>
      <c r="O819" s="41"/>
      <c r="P819" s="206" t="e">
        <f t="shared" si="114"/>
        <v>#DIV/0!</v>
      </c>
      <c r="Q819" s="41">
        <v>0</v>
      </c>
      <c r="R819" s="41">
        <f t="shared" si="116"/>
        <v>0</v>
      </c>
    </row>
    <row r="820" spans="1:18" ht="25.5" hidden="1">
      <c r="A820" s="13"/>
      <c r="B820" s="14"/>
      <c r="C820" s="14"/>
      <c r="D820" s="160" t="s">
        <v>640</v>
      </c>
      <c r="E820" s="160"/>
      <c r="F820" s="318"/>
      <c r="G820" s="14"/>
      <c r="H820" s="15" t="s">
        <v>641</v>
      </c>
      <c r="I820" s="206">
        <f>SUM(I821:I843)</f>
        <v>0</v>
      </c>
      <c r="J820" s="206">
        <f>SUM(J821:J843)</f>
        <v>0</v>
      </c>
      <c r="K820" s="206">
        <f>SUM(K821:K843)</f>
        <v>0</v>
      </c>
      <c r="L820" s="206" t="e">
        <f t="shared" si="121"/>
        <v>#DIV/0!</v>
      </c>
      <c r="M820" s="206" t="e">
        <f t="shared" si="108"/>
        <v>#DIV/0!</v>
      </c>
      <c r="N820" s="206" t="e">
        <f t="shared" si="122"/>
        <v>#DIV/0!</v>
      </c>
      <c r="O820" s="206">
        <f>SUM(O821:O843)</f>
        <v>0</v>
      </c>
      <c r="P820" s="206" t="e">
        <f t="shared" si="114"/>
        <v>#DIV/0!</v>
      </c>
      <c r="Q820" s="206">
        <f>SUM(Q821:Q838)</f>
        <v>0</v>
      </c>
      <c r="R820" s="41">
        <f t="shared" si="116"/>
        <v>0</v>
      </c>
    </row>
    <row r="821" spans="1:18" ht="12.75" hidden="1">
      <c r="A821" s="13"/>
      <c r="B821" s="14"/>
      <c r="C821" s="14"/>
      <c r="D821" s="160"/>
      <c r="E821" s="160"/>
      <c r="F821" s="276" t="s">
        <v>322</v>
      </c>
      <c r="G821" s="13">
        <v>411</v>
      </c>
      <c r="H821" s="166" t="s">
        <v>117</v>
      </c>
      <c r="I821" s="42"/>
      <c r="J821" s="42"/>
      <c r="K821" s="42"/>
      <c r="L821" s="206" t="e">
        <f t="shared" si="121"/>
        <v>#DIV/0!</v>
      </c>
      <c r="M821" s="206" t="e">
        <f t="shared" si="108"/>
        <v>#DIV/0!</v>
      </c>
      <c r="N821" s="206" t="e">
        <f t="shared" si="122"/>
        <v>#DIV/0!</v>
      </c>
      <c r="O821" s="42"/>
      <c r="P821" s="206" t="e">
        <f t="shared" si="114"/>
        <v>#DIV/0!</v>
      </c>
      <c r="Q821" s="42">
        <v>0</v>
      </c>
      <c r="R821" s="41">
        <f t="shared" si="116"/>
        <v>0</v>
      </c>
    </row>
    <row r="822" spans="1:18" ht="12.75" hidden="1">
      <c r="A822" s="13"/>
      <c r="B822" s="14"/>
      <c r="C822" s="14"/>
      <c r="D822" s="160"/>
      <c r="E822" s="160"/>
      <c r="F822" s="276" t="s">
        <v>323</v>
      </c>
      <c r="G822" s="13">
        <v>412</v>
      </c>
      <c r="H822" s="166" t="s">
        <v>38</v>
      </c>
      <c r="I822" s="41"/>
      <c r="J822" s="41"/>
      <c r="K822" s="41"/>
      <c r="L822" s="206" t="e">
        <f t="shared" si="121"/>
        <v>#DIV/0!</v>
      </c>
      <c r="M822" s="206" t="e">
        <f t="shared" si="108"/>
        <v>#DIV/0!</v>
      </c>
      <c r="N822" s="206" t="e">
        <f t="shared" si="122"/>
        <v>#DIV/0!</v>
      </c>
      <c r="O822" s="41"/>
      <c r="P822" s="206" t="e">
        <f t="shared" si="114"/>
        <v>#DIV/0!</v>
      </c>
      <c r="Q822" s="41">
        <v>0</v>
      </c>
      <c r="R822" s="41">
        <f t="shared" si="116"/>
        <v>0</v>
      </c>
    </row>
    <row r="823" spans="1:18" ht="12.75" hidden="1">
      <c r="A823" s="13"/>
      <c r="B823" s="14"/>
      <c r="C823" s="14"/>
      <c r="D823" s="160"/>
      <c r="E823" s="160"/>
      <c r="F823" s="276" t="s">
        <v>324</v>
      </c>
      <c r="G823" s="13">
        <v>414</v>
      </c>
      <c r="H823" s="167" t="s">
        <v>100</v>
      </c>
      <c r="I823" s="41"/>
      <c r="J823" s="41"/>
      <c r="K823" s="41"/>
      <c r="L823" s="206" t="e">
        <f t="shared" si="121"/>
        <v>#DIV/0!</v>
      </c>
      <c r="M823" s="206" t="e">
        <f t="shared" si="108"/>
        <v>#DIV/0!</v>
      </c>
      <c r="N823" s="206" t="e">
        <f t="shared" si="122"/>
        <v>#DIV/0!</v>
      </c>
      <c r="O823" s="41"/>
      <c r="P823" s="206" t="e">
        <f t="shared" si="114"/>
        <v>#DIV/0!</v>
      </c>
      <c r="Q823" s="41"/>
      <c r="R823" s="41">
        <f t="shared" si="116"/>
        <v>0</v>
      </c>
    </row>
    <row r="824" spans="1:18" ht="12.75" hidden="1">
      <c r="A824" s="13"/>
      <c r="B824" s="14"/>
      <c r="C824" s="14"/>
      <c r="D824" s="160"/>
      <c r="E824" s="160"/>
      <c r="F824" s="276" t="s">
        <v>325</v>
      </c>
      <c r="G824" s="13">
        <v>415</v>
      </c>
      <c r="H824" s="166" t="s">
        <v>40</v>
      </c>
      <c r="I824" s="41"/>
      <c r="J824" s="41"/>
      <c r="K824" s="41"/>
      <c r="L824" s="206" t="e">
        <f t="shared" si="121"/>
        <v>#DIV/0!</v>
      </c>
      <c r="M824" s="206" t="e">
        <f t="shared" si="108"/>
        <v>#DIV/0!</v>
      </c>
      <c r="N824" s="206" t="e">
        <f t="shared" si="122"/>
        <v>#DIV/0!</v>
      </c>
      <c r="O824" s="41"/>
      <c r="P824" s="206" t="e">
        <f t="shared" si="114"/>
        <v>#DIV/0!</v>
      </c>
      <c r="Q824" s="41">
        <v>0</v>
      </c>
      <c r="R824" s="41">
        <f t="shared" si="116"/>
        <v>0</v>
      </c>
    </row>
    <row r="825" spans="1:18" ht="12.75" hidden="1">
      <c r="A825" s="13"/>
      <c r="B825" s="14"/>
      <c r="C825" s="14"/>
      <c r="D825" s="160"/>
      <c r="E825" s="160"/>
      <c r="F825" s="276" t="s">
        <v>326</v>
      </c>
      <c r="G825" s="13">
        <v>416</v>
      </c>
      <c r="H825" s="166" t="s">
        <v>108</v>
      </c>
      <c r="I825" s="41"/>
      <c r="J825" s="41"/>
      <c r="K825" s="41"/>
      <c r="L825" s="206" t="e">
        <f t="shared" si="121"/>
        <v>#DIV/0!</v>
      </c>
      <c r="M825" s="206" t="e">
        <f t="shared" si="108"/>
        <v>#DIV/0!</v>
      </c>
      <c r="N825" s="206" t="e">
        <f t="shared" si="122"/>
        <v>#DIV/0!</v>
      </c>
      <c r="O825" s="41"/>
      <c r="P825" s="206" t="e">
        <f t="shared" si="114"/>
        <v>#DIV/0!</v>
      </c>
      <c r="Q825" s="41">
        <v>0</v>
      </c>
      <c r="R825" s="41">
        <f t="shared" si="116"/>
        <v>0</v>
      </c>
    </row>
    <row r="826" spans="1:18" ht="12.75" hidden="1">
      <c r="A826" s="13"/>
      <c r="B826" s="14"/>
      <c r="C826" s="14"/>
      <c r="D826" s="160"/>
      <c r="E826" s="160"/>
      <c r="F826" s="276" t="s">
        <v>327</v>
      </c>
      <c r="G826" s="13">
        <v>421</v>
      </c>
      <c r="H826" s="166" t="s">
        <v>59</v>
      </c>
      <c r="I826" s="41"/>
      <c r="J826" s="41"/>
      <c r="K826" s="41"/>
      <c r="L826" s="206" t="e">
        <f aca="true" t="shared" si="123" ref="L826:L902">(K826/I826)*100</f>
        <v>#DIV/0!</v>
      </c>
      <c r="M826" s="206" t="e">
        <f t="shared" si="108"/>
        <v>#DIV/0!</v>
      </c>
      <c r="N826" s="206" t="e">
        <f t="shared" si="122"/>
        <v>#DIV/0!</v>
      </c>
      <c r="O826" s="41"/>
      <c r="P826" s="206" t="e">
        <f t="shared" si="114"/>
        <v>#DIV/0!</v>
      </c>
      <c r="Q826" s="41">
        <v>0</v>
      </c>
      <c r="R826" s="41">
        <f t="shared" si="116"/>
        <v>0</v>
      </c>
    </row>
    <row r="827" spans="1:18" ht="12.75" hidden="1">
      <c r="A827" s="13"/>
      <c r="B827" s="14"/>
      <c r="C827" s="14"/>
      <c r="D827" s="160"/>
      <c r="E827" s="160"/>
      <c r="F827" s="276" t="s">
        <v>328</v>
      </c>
      <c r="G827" s="13">
        <v>422</v>
      </c>
      <c r="H827" s="166" t="s">
        <v>62</v>
      </c>
      <c r="I827" s="41"/>
      <c r="J827" s="41"/>
      <c r="K827" s="41"/>
      <c r="L827" s="206" t="e">
        <f t="shared" si="123"/>
        <v>#DIV/0!</v>
      </c>
      <c r="M827" s="206" t="e">
        <f t="shared" si="108"/>
        <v>#DIV/0!</v>
      </c>
      <c r="N827" s="206" t="e">
        <f t="shared" si="122"/>
        <v>#DIV/0!</v>
      </c>
      <c r="O827" s="41"/>
      <c r="P827" s="206" t="e">
        <f t="shared" si="114"/>
        <v>#DIV/0!</v>
      </c>
      <c r="Q827" s="41">
        <v>0</v>
      </c>
      <c r="R827" s="41">
        <f t="shared" si="116"/>
        <v>0</v>
      </c>
    </row>
    <row r="828" spans="1:20" ht="12.75" hidden="1">
      <c r="A828" s="13"/>
      <c r="B828" s="14"/>
      <c r="C828" s="14"/>
      <c r="D828" s="160"/>
      <c r="E828" s="160"/>
      <c r="F828" s="276" t="s">
        <v>329</v>
      </c>
      <c r="G828" s="13">
        <v>423</v>
      </c>
      <c r="H828" s="166" t="s">
        <v>42</v>
      </c>
      <c r="I828" s="41"/>
      <c r="J828" s="41"/>
      <c r="K828" s="41"/>
      <c r="L828" s="206" t="e">
        <f t="shared" si="123"/>
        <v>#DIV/0!</v>
      </c>
      <c r="M828" s="206" t="e">
        <f t="shared" si="108"/>
        <v>#DIV/0!</v>
      </c>
      <c r="N828" s="206" t="e">
        <f t="shared" si="122"/>
        <v>#DIV/0!</v>
      </c>
      <c r="O828" s="41"/>
      <c r="P828" s="206" t="e">
        <f t="shared" si="114"/>
        <v>#DIV/0!</v>
      </c>
      <c r="Q828" s="41">
        <v>0</v>
      </c>
      <c r="R828" s="41">
        <f t="shared" si="116"/>
        <v>0</v>
      </c>
      <c r="T828" s="5"/>
    </row>
    <row r="829" spans="1:18" ht="12.75" hidden="1">
      <c r="A829" s="13"/>
      <c r="B829" s="13"/>
      <c r="C829" s="14"/>
      <c r="D829" s="220"/>
      <c r="E829" s="16"/>
      <c r="F829" s="276" t="s">
        <v>330</v>
      </c>
      <c r="G829" s="13">
        <v>424</v>
      </c>
      <c r="H829" s="166" t="s">
        <v>68</v>
      </c>
      <c r="I829" s="41"/>
      <c r="J829" s="41"/>
      <c r="K829" s="41"/>
      <c r="L829" s="206" t="e">
        <f t="shared" si="123"/>
        <v>#DIV/0!</v>
      </c>
      <c r="M829" s="206" t="e">
        <f t="shared" si="108"/>
        <v>#DIV/0!</v>
      </c>
      <c r="N829" s="206" t="e">
        <f t="shared" si="122"/>
        <v>#DIV/0!</v>
      </c>
      <c r="O829" s="41"/>
      <c r="P829" s="206" t="e">
        <f t="shared" si="114"/>
        <v>#DIV/0!</v>
      </c>
      <c r="Q829" s="41">
        <v>0</v>
      </c>
      <c r="R829" s="41">
        <f t="shared" si="116"/>
        <v>0</v>
      </c>
    </row>
    <row r="830" spans="1:20" ht="12.75" hidden="1">
      <c r="A830" s="13"/>
      <c r="B830" s="14"/>
      <c r="C830" s="14"/>
      <c r="D830" s="160"/>
      <c r="E830" s="160"/>
      <c r="F830" s="276" t="s">
        <v>331</v>
      </c>
      <c r="G830" s="13">
        <v>425</v>
      </c>
      <c r="H830" s="166" t="s">
        <v>69</v>
      </c>
      <c r="I830" s="41"/>
      <c r="J830" s="41"/>
      <c r="K830" s="41"/>
      <c r="L830" s="206" t="e">
        <f t="shared" si="123"/>
        <v>#DIV/0!</v>
      </c>
      <c r="M830" s="206" t="e">
        <f t="shared" si="108"/>
        <v>#DIV/0!</v>
      </c>
      <c r="N830" s="206" t="e">
        <f t="shared" si="122"/>
        <v>#DIV/0!</v>
      </c>
      <c r="O830" s="41"/>
      <c r="P830" s="206" t="e">
        <f t="shared" si="114"/>
        <v>#DIV/0!</v>
      </c>
      <c r="Q830" s="41">
        <v>0</v>
      </c>
      <c r="R830" s="41">
        <f t="shared" si="116"/>
        <v>0</v>
      </c>
      <c r="T830" s="5"/>
    </row>
    <row r="831" spans="1:18" ht="12.75" hidden="1">
      <c r="A831" s="13"/>
      <c r="B831" s="14"/>
      <c r="C831" s="14"/>
      <c r="D831" s="160"/>
      <c r="E831" s="160"/>
      <c r="F831" s="276" t="s">
        <v>332</v>
      </c>
      <c r="G831" s="13">
        <v>426</v>
      </c>
      <c r="H831" s="166" t="s">
        <v>72</v>
      </c>
      <c r="I831" s="41"/>
      <c r="J831" s="41"/>
      <c r="K831" s="41"/>
      <c r="L831" s="206" t="e">
        <f t="shared" si="123"/>
        <v>#DIV/0!</v>
      </c>
      <c r="M831" s="206" t="e">
        <f t="shared" si="108"/>
        <v>#DIV/0!</v>
      </c>
      <c r="N831" s="206" t="e">
        <f t="shared" si="122"/>
        <v>#DIV/0!</v>
      </c>
      <c r="O831" s="41"/>
      <c r="P831" s="206" t="e">
        <f t="shared" si="114"/>
        <v>#DIV/0!</v>
      </c>
      <c r="Q831" s="41">
        <v>0</v>
      </c>
      <c r="R831" s="41">
        <f t="shared" si="116"/>
        <v>0</v>
      </c>
    </row>
    <row r="832" spans="1:18" ht="12.75" hidden="1">
      <c r="A832" s="13"/>
      <c r="B832" s="14"/>
      <c r="C832" s="14"/>
      <c r="D832" s="160"/>
      <c r="E832" s="160"/>
      <c r="F832" s="276" t="s">
        <v>333</v>
      </c>
      <c r="G832" s="13">
        <v>465</v>
      </c>
      <c r="H832" s="173" t="s">
        <v>589</v>
      </c>
      <c r="I832" s="41"/>
      <c r="J832" s="41"/>
      <c r="K832" s="41"/>
      <c r="L832" s="206" t="e">
        <f t="shared" si="123"/>
        <v>#DIV/0!</v>
      </c>
      <c r="M832" s="206" t="e">
        <f t="shared" si="108"/>
        <v>#DIV/0!</v>
      </c>
      <c r="N832" s="206" t="e">
        <f t="shared" si="122"/>
        <v>#DIV/0!</v>
      </c>
      <c r="O832" s="41"/>
      <c r="P832" s="206" t="e">
        <f t="shared" si="114"/>
        <v>#DIV/0!</v>
      </c>
      <c r="Q832" s="41">
        <v>0</v>
      </c>
      <c r="R832" s="41">
        <f t="shared" si="116"/>
        <v>0</v>
      </c>
    </row>
    <row r="833" spans="1:18" ht="12.75" hidden="1">
      <c r="A833" s="13"/>
      <c r="B833" s="14"/>
      <c r="C833" s="14"/>
      <c r="D833" s="160"/>
      <c r="E833" s="160"/>
      <c r="F833" s="276" t="s">
        <v>334</v>
      </c>
      <c r="G833" s="13">
        <v>482</v>
      </c>
      <c r="H833" s="166" t="s">
        <v>194</v>
      </c>
      <c r="I833" s="41"/>
      <c r="J833" s="41"/>
      <c r="K833" s="41"/>
      <c r="L833" s="206" t="e">
        <f t="shared" si="123"/>
        <v>#DIV/0!</v>
      </c>
      <c r="M833" s="206" t="e">
        <f aca="true" t="shared" si="124" ref="M833:M896">(K833/J833)*100</f>
        <v>#DIV/0!</v>
      </c>
      <c r="N833" s="206" t="e">
        <f t="shared" si="122"/>
        <v>#DIV/0!</v>
      </c>
      <c r="O833" s="41"/>
      <c r="P833" s="206" t="e">
        <f t="shared" si="114"/>
        <v>#DIV/0!</v>
      </c>
      <c r="Q833" s="41">
        <v>0</v>
      </c>
      <c r="R833" s="41">
        <f t="shared" si="116"/>
        <v>0</v>
      </c>
    </row>
    <row r="834" spans="1:18" ht="12.75" hidden="1">
      <c r="A834" s="13"/>
      <c r="B834" s="14"/>
      <c r="C834" s="14"/>
      <c r="D834" s="160"/>
      <c r="E834" s="160"/>
      <c r="F834" s="276" t="s">
        <v>335</v>
      </c>
      <c r="G834" s="13">
        <v>483</v>
      </c>
      <c r="H834" s="166" t="s">
        <v>202</v>
      </c>
      <c r="I834" s="41"/>
      <c r="J834" s="41"/>
      <c r="K834" s="41"/>
      <c r="L834" s="206" t="e">
        <f t="shared" si="123"/>
        <v>#DIV/0!</v>
      </c>
      <c r="M834" s="206" t="e">
        <f t="shared" si="124"/>
        <v>#DIV/0!</v>
      </c>
      <c r="N834" s="206" t="e">
        <f t="shared" si="122"/>
        <v>#DIV/0!</v>
      </c>
      <c r="O834" s="41"/>
      <c r="P834" s="206" t="e">
        <f t="shared" si="114"/>
        <v>#DIV/0!</v>
      </c>
      <c r="Q834" s="41">
        <v>0</v>
      </c>
      <c r="R834" s="41">
        <f t="shared" si="116"/>
        <v>0</v>
      </c>
    </row>
    <row r="835" spans="1:18" ht="12.75" hidden="1">
      <c r="A835" s="13"/>
      <c r="B835" s="13"/>
      <c r="C835" s="14"/>
      <c r="D835" s="220"/>
      <c r="E835" s="16"/>
      <c r="F835" s="276" t="s">
        <v>336</v>
      </c>
      <c r="G835" s="13">
        <v>484</v>
      </c>
      <c r="H835" s="166" t="s">
        <v>66</v>
      </c>
      <c r="I835" s="41"/>
      <c r="J835" s="41"/>
      <c r="K835" s="41"/>
      <c r="L835" s="206" t="e">
        <f t="shared" si="123"/>
        <v>#DIV/0!</v>
      </c>
      <c r="M835" s="206" t="e">
        <f t="shared" si="124"/>
        <v>#DIV/0!</v>
      </c>
      <c r="N835" s="206" t="e">
        <f t="shared" si="122"/>
        <v>#DIV/0!</v>
      </c>
      <c r="O835" s="41"/>
      <c r="P835" s="206" t="e">
        <f t="shared" si="114"/>
        <v>#DIV/0!</v>
      </c>
      <c r="Q835" s="41">
        <v>0</v>
      </c>
      <c r="R835" s="41">
        <f t="shared" si="116"/>
        <v>0</v>
      </c>
    </row>
    <row r="836" spans="1:18" ht="25.5" hidden="1">
      <c r="A836" s="13"/>
      <c r="B836" s="14"/>
      <c r="C836" s="14"/>
      <c r="D836" s="160"/>
      <c r="E836" s="160"/>
      <c r="F836" s="276" t="s">
        <v>337</v>
      </c>
      <c r="G836" s="13">
        <v>485</v>
      </c>
      <c r="H836" s="166" t="s">
        <v>481</v>
      </c>
      <c r="I836" s="41">
        <v>0</v>
      </c>
      <c r="J836" s="41">
        <v>0</v>
      </c>
      <c r="K836" s="41">
        <v>0</v>
      </c>
      <c r="L836" s="206" t="e">
        <f t="shared" si="123"/>
        <v>#DIV/0!</v>
      </c>
      <c r="M836" s="206" t="e">
        <f t="shared" si="124"/>
        <v>#DIV/0!</v>
      </c>
      <c r="N836" s="206" t="e">
        <f t="shared" si="122"/>
        <v>#DIV/0!</v>
      </c>
      <c r="O836" s="41">
        <v>0</v>
      </c>
      <c r="P836" s="206" t="e">
        <f t="shared" si="114"/>
        <v>#DIV/0!</v>
      </c>
      <c r="Q836" s="41">
        <v>0</v>
      </c>
      <c r="R836" s="41">
        <f t="shared" si="116"/>
        <v>0</v>
      </c>
    </row>
    <row r="837" spans="1:18" ht="12.75" hidden="1">
      <c r="A837" s="13"/>
      <c r="B837" s="14"/>
      <c r="C837" s="14"/>
      <c r="D837" s="160"/>
      <c r="E837" s="160"/>
      <c r="F837" s="276" t="s">
        <v>713</v>
      </c>
      <c r="G837" s="13">
        <v>511</v>
      </c>
      <c r="H837" s="166" t="s">
        <v>78</v>
      </c>
      <c r="I837" s="41"/>
      <c r="J837" s="41"/>
      <c r="K837" s="41"/>
      <c r="L837" s="206" t="e">
        <f t="shared" si="123"/>
        <v>#DIV/0!</v>
      </c>
      <c r="M837" s="206" t="e">
        <f t="shared" si="124"/>
        <v>#DIV/0!</v>
      </c>
      <c r="N837" s="206" t="e">
        <f t="shared" si="122"/>
        <v>#DIV/0!</v>
      </c>
      <c r="O837" s="41"/>
      <c r="P837" s="206" t="e">
        <f t="shared" si="114"/>
        <v>#DIV/0!</v>
      </c>
      <c r="Q837" s="41">
        <v>0</v>
      </c>
      <c r="R837" s="41">
        <f t="shared" si="116"/>
        <v>0</v>
      </c>
    </row>
    <row r="838" spans="1:18" ht="12.75" hidden="1">
      <c r="A838" s="13"/>
      <c r="B838" s="14"/>
      <c r="C838" s="14"/>
      <c r="D838" s="160"/>
      <c r="E838" s="160"/>
      <c r="F838" s="276" t="s">
        <v>338</v>
      </c>
      <c r="G838" s="13">
        <v>512</v>
      </c>
      <c r="H838" s="166" t="s">
        <v>92</v>
      </c>
      <c r="I838" s="41"/>
      <c r="J838" s="41"/>
      <c r="K838" s="41"/>
      <c r="L838" s="206" t="e">
        <f t="shared" si="123"/>
        <v>#DIV/0!</v>
      </c>
      <c r="M838" s="206" t="e">
        <f t="shared" si="124"/>
        <v>#DIV/0!</v>
      </c>
      <c r="N838" s="206" t="e">
        <f t="shared" si="122"/>
        <v>#DIV/0!</v>
      </c>
      <c r="O838" s="41"/>
      <c r="P838" s="206" t="e">
        <f t="shared" si="114"/>
        <v>#DIV/0!</v>
      </c>
      <c r="Q838" s="41">
        <v>0</v>
      </c>
      <c r="R838" s="41">
        <f t="shared" si="116"/>
        <v>0</v>
      </c>
    </row>
    <row r="839" spans="1:18" ht="25.5" hidden="1">
      <c r="A839" s="13"/>
      <c r="B839" s="14"/>
      <c r="C839" s="14"/>
      <c r="D839" s="160" t="s">
        <v>640</v>
      </c>
      <c r="E839" s="160"/>
      <c r="F839" s="318"/>
      <c r="G839" s="14"/>
      <c r="H839" s="15" t="s">
        <v>641</v>
      </c>
      <c r="I839" s="34">
        <f>SUM(I840:I842)</f>
        <v>0</v>
      </c>
      <c r="J839" s="34">
        <f>SUM(J840:J842)</f>
        <v>0</v>
      </c>
      <c r="K839" s="34">
        <f>SUM(K840:K842)</f>
        <v>0</v>
      </c>
      <c r="L839" s="206" t="e">
        <f t="shared" si="123"/>
        <v>#DIV/0!</v>
      </c>
      <c r="M839" s="206" t="e">
        <f t="shared" si="124"/>
        <v>#DIV/0!</v>
      </c>
      <c r="N839" s="206" t="e">
        <f t="shared" si="122"/>
        <v>#DIV/0!</v>
      </c>
      <c r="O839" s="34">
        <f>SUM(O840:O842)</f>
        <v>0</v>
      </c>
      <c r="P839" s="206" t="e">
        <f t="shared" si="114"/>
        <v>#DIV/0!</v>
      </c>
      <c r="Q839" s="34">
        <f>SUM(Q840:Q842)</f>
        <v>0</v>
      </c>
      <c r="R839" s="41">
        <f t="shared" si="116"/>
        <v>0</v>
      </c>
    </row>
    <row r="840" spans="1:18" ht="12.75" hidden="1">
      <c r="A840" s="13"/>
      <c r="B840" s="13"/>
      <c r="C840" s="14"/>
      <c r="D840" s="220"/>
      <c r="E840" s="16"/>
      <c r="F840" s="276">
        <v>92</v>
      </c>
      <c r="G840" s="13">
        <v>423</v>
      </c>
      <c r="H840" s="166" t="s">
        <v>42</v>
      </c>
      <c r="I840" s="41"/>
      <c r="J840" s="41"/>
      <c r="K840" s="41"/>
      <c r="L840" s="206" t="e">
        <f t="shared" si="123"/>
        <v>#DIV/0!</v>
      </c>
      <c r="M840" s="206" t="e">
        <f t="shared" si="124"/>
        <v>#DIV/0!</v>
      </c>
      <c r="N840" s="206" t="e">
        <f t="shared" si="122"/>
        <v>#DIV/0!</v>
      </c>
      <c r="O840" s="41"/>
      <c r="P840" s="206" t="e">
        <f t="shared" si="114"/>
        <v>#DIV/0!</v>
      </c>
      <c r="Q840" s="41">
        <v>0</v>
      </c>
      <c r="R840" s="41">
        <f t="shared" si="116"/>
        <v>0</v>
      </c>
    </row>
    <row r="841" spans="1:18" ht="12.75" hidden="1">
      <c r="A841" s="46"/>
      <c r="B841" s="46"/>
      <c r="C841" s="100"/>
      <c r="D841" s="199"/>
      <c r="E841" s="162"/>
      <c r="F841" s="330"/>
      <c r="G841" s="45"/>
      <c r="H841" s="178"/>
      <c r="I841" s="46"/>
      <c r="J841" s="46"/>
      <c r="K841" s="46"/>
      <c r="L841" s="206" t="e">
        <f t="shared" si="123"/>
        <v>#DIV/0!</v>
      </c>
      <c r="M841" s="206" t="e">
        <f t="shared" si="124"/>
        <v>#DIV/0!</v>
      </c>
      <c r="N841" s="206" t="e">
        <f t="shared" si="122"/>
        <v>#DIV/0!</v>
      </c>
      <c r="O841" s="46"/>
      <c r="P841" s="206" t="e">
        <f t="shared" si="114"/>
        <v>#DIV/0!</v>
      </c>
      <c r="Q841" s="46"/>
      <c r="R841" s="41">
        <f t="shared" si="116"/>
        <v>0</v>
      </c>
    </row>
    <row r="842" spans="1:18" ht="12.75" hidden="1">
      <c r="A842" s="13"/>
      <c r="B842" s="13"/>
      <c r="C842" s="14"/>
      <c r="D842" s="220"/>
      <c r="E842" s="16"/>
      <c r="F842" s="276">
        <v>94</v>
      </c>
      <c r="G842" s="13">
        <v>425</v>
      </c>
      <c r="H842" s="166" t="s">
        <v>69</v>
      </c>
      <c r="I842" s="41"/>
      <c r="J842" s="41"/>
      <c r="K842" s="41"/>
      <c r="L842" s="206" t="e">
        <f t="shared" si="123"/>
        <v>#DIV/0!</v>
      </c>
      <c r="M842" s="206" t="e">
        <f t="shared" si="124"/>
        <v>#DIV/0!</v>
      </c>
      <c r="N842" s="206" t="e">
        <f t="shared" si="122"/>
        <v>#DIV/0!</v>
      </c>
      <c r="O842" s="41"/>
      <c r="P842" s="206" t="e">
        <f t="shared" si="114"/>
        <v>#DIV/0!</v>
      </c>
      <c r="Q842" s="41">
        <v>0</v>
      </c>
      <c r="R842" s="41">
        <f t="shared" si="116"/>
        <v>0</v>
      </c>
    </row>
    <row r="843" spans="1:18" ht="12.75" hidden="1">
      <c r="A843" s="13"/>
      <c r="B843" s="13"/>
      <c r="C843" s="14"/>
      <c r="D843" s="220"/>
      <c r="E843" s="16"/>
      <c r="F843" s="276" t="s">
        <v>339</v>
      </c>
      <c r="G843" s="13">
        <v>541</v>
      </c>
      <c r="H843" s="166" t="s">
        <v>523</v>
      </c>
      <c r="I843" s="41"/>
      <c r="J843" s="41"/>
      <c r="K843" s="41"/>
      <c r="L843" s="206">
        <v>0</v>
      </c>
      <c r="M843" s="206" t="e">
        <f t="shared" si="124"/>
        <v>#DIV/0!</v>
      </c>
      <c r="N843" s="206" t="e">
        <f t="shared" si="122"/>
        <v>#DIV/0!</v>
      </c>
      <c r="O843" s="41"/>
      <c r="P843" s="206" t="e">
        <f t="shared" si="114"/>
        <v>#DIV/0!</v>
      </c>
      <c r="Q843" s="41">
        <v>0</v>
      </c>
      <c r="R843" s="41">
        <f t="shared" si="116"/>
        <v>0</v>
      </c>
    </row>
    <row r="844" spans="1:18" ht="25.5" hidden="1">
      <c r="A844" s="13"/>
      <c r="B844" s="13"/>
      <c r="C844" s="14"/>
      <c r="D844" s="160" t="s">
        <v>654</v>
      </c>
      <c r="E844" s="160"/>
      <c r="F844" s="318"/>
      <c r="G844" s="14"/>
      <c r="H844" s="15" t="s">
        <v>642</v>
      </c>
      <c r="I844" s="34">
        <f>I845</f>
        <v>0</v>
      </c>
      <c r="J844" s="34">
        <f>J845</f>
        <v>0</v>
      </c>
      <c r="K844" s="34">
        <f>K845</f>
        <v>0</v>
      </c>
      <c r="L844" s="206">
        <v>0</v>
      </c>
      <c r="M844" s="206" t="e">
        <f t="shared" si="124"/>
        <v>#DIV/0!</v>
      </c>
      <c r="N844" s="206" t="e">
        <f t="shared" si="122"/>
        <v>#DIV/0!</v>
      </c>
      <c r="O844" s="34">
        <f>O845</f>
        <v>0</v>
      </c>
      <c r="P844" s="206" t="e">
        <f t="shared" si="114"/>
        <v>#DIV/0!</v>
      </c>
      <c r="Q844" s="34">
        <f>Q845</f>
        <v>0</v>
      </c>
      <c r="R844" s="41">
        <f t="shared" si="116"/>
        <v>0</v>
      </c>
    </row>
    <row r="845" spans="1:18" ht="12.75" hidden="1">
      <c r="A845" s="13"/>
      <c r="B845" s="13"/>
      <c r="C845" s="14"/>
      <c r="D845" s="220"/>
      <c r="E845" s="16"/>
      <c r="F845" s="276" t="s">
        <v>340</v>
      </c>
      <c r="G845" s="13">
        <v>511</v>
      </c>
      <c r="H845" s="166" t="s">
        <v>78</v>
      </c>
      <c r="I845" s="41">
        <v>0</v>
      </c>
      <c r="J845" s="41">
        <v>0</v>
      </c>
      <c r="K845" s="41">
        <v>0</v>
      </c>
      <c r="L845" s="206">
        <v>0</v>
      </c>
      <c r="M845" s="206" t="e">
        <f t="shared" si="124"/>
        <v>#DIV/0!</v>
      </c>
      <c r="N845" s="206" t="e">
        <f t="shared" si="122"/>
        <v>#DIV/0!</v>
      </c>
      <c r="O845" s="41">
        <v>0</v>
      </c>
      <c r="P845" s="206" t="e">
        <f t="shared" si="114"/>
        <v>#DIV/0!</v>
      </c>
      <c r="Q845" s="41">
        <v>0</v>
      </c>
      <c r="R845" s="41">
        <f t="shared" si="116"/>
        <v>0</v>
      </c>
    </row>
    <row r="846" spans="1:18" ht="25.5" hidden="1">
      <c r="A846" s="13"/>
      <c r="B846" s="13"/>
      <c r="C846" s="14"/>
      <c r="D846" s="160" t="s">
        <v>778</v>
      </c>
      <c r="E846" s="160"/>
      <c r="F846" s="318"/>
      <c r="G846" s="14"/>
      <c r="H846" s="15" t="s">
        <v>729</v>
      </c>
      <c r="I846" s="34">
        <f>I847</f>
        <v>0</v>
      </c>
      <c r="J846" s="34">
        <f>J847</f>
        <v>0</v>
      </c>
      <c r="K846" s="34">
        <f>K847</f>
        <v>0</v>
      </c>
      <c r="L846" s="206">
        <v>0</v>
      </c>
      <c r="M846" s="206" t="e">
        <f t="shared" si="124"/>
        <v>#DIV/0!</v>
      </c>
      <c r="N846" s="206" t="e">
        <f t="shared" si="122"/>
        <v>#DIV/0!</v>
      </c>
      <c r="O846" s="34">
        <f>O847</f>
        <v>0</v>
      </c>
      <c r="P846" s="206" t="e">
        <f t="shared" si="114"/>
        <v>#DIV/0!</v>
      </c>
      <c r="Q846" s="34">
        <f>Q847</f>
        <v>0</v>
      </c>
      <c r="R846" s="41">
        <f t="shared" si="116"/>
        <v>0</v>
      </c>
    </row>
    <row r="847" spans="1:18" ht="12.75" hidden="1">
      <c r="A847" s="13"/>
      <c r="B847" s="13"/>
      <c r="C847" s="14"/>
      <c r="D847" s="220"/>
      <c r="E847" s="16"/>
      <c r="F847" s="276" t="s">
        <v>341</v>
      </c>
      <c r="G847" s="13">
        <v>511</v>
      </c>
      <c r="H847" s="166" t="s">
        <v>78</v>
      </c>
      <c r="I847" s="41">
        <v>0</v>
      </c>
      <c r="J847" s="41">
        <v>0</v>
      </c>
      <c r="K847" s="41">
        <v>0</v>
      </c>
      <c r="L847" s="206">
        <v>0</v>
      </c>
      <c r="M847" s="206" t="e">
        <f t="shared" si="124"/>
        <v>#DIV/0!</v>
      </c>
      <c r="N847" s="206" t="e">
        <f t="shared" si="122"/>
        <v>#DIV/0!</v>
      </c>
      <c r="O847" s="41">
        <v>0</v>
      </c>
      <c r="P847" s="206" t="e">
        <f t="shared" si="114"/>
        <v>#DIV/0!</v>
      </c>
      <c r="Q847" s="41">
        <v>0</v>
      </c>
      <c r="R847" s="41">
        <f t="shared" si="116"/>
        <v>0</v>
      </c>
    </row>
    <row r="848" spans="1:18" ht="12.75" customHeight="1" hidden="1">
      <c r="A848" s="13"/>
      <c r="B848" s="14"/>
      <c r="C848" s="14"/>
      <c r="D848" s="160" t="s">
        <v>600</v>
      </c>
      <c r="E848" s="160"/>
      <c r="F848" s="318"/>
      <c r="G848" s="14"/>
      <c r="H848" s="15" t="s">
        <v>599</v>
      </c>
      <c r="I848" s="206">
        <f>I897</f>
        <v>0</v>
      </c>
      <c r="J848" s="206">
        <f>J897</f>
        <v>0</v>
      </c>
      <c r="K848" s="206">
        <f>K897</f>
        <v>0</v>
      </c>
      <c r="L848" s="206" t="e">
        <f t="shared" si="123"/>
        <v>#DIV/0!</v>
      </c>
      <c r="M848" s="206" t="e">
        <f t="shared" si="124"/>
        <v>#DIV/0!</v>
      </c>
      <c r="N848" s="206" t="e">
        <f t="shared" si="122"/>
        <v>#DIV/0!</v>
      </c>
      <c r="O848" s="206">
        <f>O897</f>
        <v>0</v>
      </c>
      <c r="P848" s="206" t="e">
        <f t="shared" si="114"/>
        <v>#DIV/0!</v>
      </c>
      <c r="Q848" s="206">
        <f>Q897</f>
        <v>0</v>
      </c>
      <c r="R848" s="41">
        <f t="shared" si="116"/>
        <v>0</v>
      </c>
    </row>
    <row r="849" spans="1:18" ht="25.5" hidden="1">
      <c r="A849" s="13"/>
      <c r="B849" s="14"/>
      <c r="C849" s="14"/>
      <c r="D849" s="160" t="s">
        <v>605</v>
      </c>
      <c r="E849" s="160"/>
      <c r="F849" s="276"/>
      <c r="G849" s="13"/>
      <c r="H849" s="15" t="s">
        <v>604</v>
      </c>
      <c r="I849" s="206">
        <f>I850+I851</f>
        <v>0</v>
      </c>
      <c r="J849" s="206">
        <f>J850+J851</f>
        <v>0</v>
      </c>
      <c r="K849" s="206">
        <f>K850+K851</f>
        <v>0</v>
      </c>
      <c r="L849" s="206" t="e">
        <f t="shared" si="123"/>
        <v>#DIV/0!</v>
      </c>
      <c r="M849" s="206" t="e">
        <f t="shared" si="124"/>
        <v>#DIV/0!</v>
      </c>
      <c r="N849" s="206" t="e">
        <f t="shared" si="122"/>
        <v>#DIV/0!</v>
      </c>
      <c r="O849" s="206">
        <f>O850+O851</f>
        <v>0</v>
      </c>
      <c r="P849" s="206" t="e">
        <f aca="true" t="shared" si="125" ref="P849:P912">O849/K849*100</f>
        <v>#DIV/0!</v>
      </c>
      <c r="Q849" s="206">
        <f>Q850+Q851</f>
        <v>0</v>
      </c>
      <c r="R849" s="41">
        <f t="shared" si="116"/>
        <v>0</v>
      </c>
    </row>
    <row r="850" spans="1:18" ht="12.75" hidden="1">
      <c r="A850" s="13"/>
      <c r="B850" s="13"/>
      <c r="C850" s="14"/>
      <c r="D850" s="220"/>
      <c r="E850" s="16"/>
      <c r="F850" s="276" t="s">
        <v>342</v>
      </c>
      <c r="G850" s="13">
        <v>441</v>
      </c>
      <c r="H850" s="174" t="s">
        <v>172</v>
      </c>
      <c r="I850" s="41"/>
      <c r="J850" s="41"/>
      <c r="K850" s="41"/>
      <c r="L850" s="206" t="e">
        <f t="shared" si="123"/>
        <v>#DIV/0!</v>
      </c>
      <c r="M850" s="206" t="e">
        <f t="shared" si="124"/>
        <v>#DIV/0!</v>
      </c>
      <c r="N850" s="206" t="e">
        <f t="shared" si="122"/>
        <v>#DIV/0!</v>
      </c>
      <c r="O850" s="41"/>
      <c r="P850" s="206" t="e">
        <f t="shared" si="125"/>
        <v>#DIV/0!</v>
      </c>
      <c r="Q850" s="41">
        <v>0</v>
      </c>
      <c r="R850" s="41">
        <f t="shared" si="116"/>
        <v>0</v>
      </c>
    </row>
    <row r="851" spans="1:18" ht="12.75" hidden="1">
      <c r="A851" s="13"/>
      <c r="B851" s="13"/>
      <c r="C851" s="14"/>
      <c r="D851" s="220"/>
      <c r="E851" s="16"/>
      <c r="F851" s="276" t="s">
        <v>343</v>
      </c>
      <c r="G851" s="13">
        <v>611</v>
      </c>
      <c r="H851" s="166" t="s">
        <v>265</v>
      </c>
      <c r="I851" s="41"/>
      <c r="J851" s="41"/>
      <c r="K851" s="41"/>
      <c r="L851" s="206" t="e">
        <f t="shared" si="123"/>
        <v>#DIV/0!</v>
      </c>
      <c r="M851" s="206" t="e">
        <f t="shared" si="124"/>
        <v>#DIV/0!</v>
      </c>
      <c r="N851" s="206" t="e">
        <f t="shared" si="122"/>
        <v>#DIV/0!</v>
      </c>
      <c r="O851" s="41"/>
      <c r="P851" s="206" t="e">
        <f t="shared" si="125"/>
        <v>#DIV/0!</v>
      </c>
      <c r="Q851" s="41">
        <v>0</v>
      </c>
      <c r="R851" s="41">
        <f t="shared" si="116"/>
        <v>0</v>
      </c>
    </row>
    <row r="852" spans="1:18" ht="12.75" hidden="1">
      <c r="A852" s="13"/>
      <c r="B852" s="13"/>
      <c r="C852" s="14"/>
      <c r="D852" s="160">
        <v>1102</v>
      </c>
      <c r="E852" s="160"/>
      <c r="F852" s="276"/>
      <c r="G852" s="13"/>
      <c r="H852" s="15" t="s">
        <v>625</v>
      </c>
      <c r="I852" s="19">
        <f>I895</f>
        <v>0</v>
      </c>
      <c r="J852" s="19">
        <f>J895</f>
        <v>0</v>
      </c>
      <c r="K852" s="19">
        <f>K895</f>
        <v>0</v>
      </c>
      <c r="L852" s="206" t="e">
        <f t="shared" si="123"/>
        <v>#DIV/0!</v>
      </c>
      <c r="M852" s="206" t="e">
        <f t="shared" si="124"/>
        <v>#DIV/0!</v>
      </c>
      <c r="N852" s="206" t="e">
        <f t="shared" si="122"/>
        <v>#DIV/0!</v>
      </c>
      <c r="O852" s="19">
        <f>O895</f>
        <v>0</v>
      </c>
      <c r="P852" s="206" t="e">
        <f t="shared" si="125"/>
        <v>#DIV/0!</v>
      </c>
      <c r="Q852" s="287">
        <f>Q895</f>
        <v>0</v>
      </c>
      <c r="R852" s="41">
        <f aca="true" t="shared" si="126" ref="R852:R915">O852+Q852</f>
        <v>0</v>
      </c>
    </row>
    <row r="853" spans="1:18" ht="12.75" hidden="1">
      <c r="A853" s="13"/>
      <c r="B853" s="13"/>
      <c r="C853" s="14"/>
      <c r="D853" s="160"/>
      <c r="E853" s="160"/>
      <c r="F853" s="276"/>
      <c r="G853" s="13"/>
      <c r="H853" s="15"/>
      <c r="I853" s="41">
        <f>I854+I855</f>
        <v>0</v>
      </c>
      <c r="J853" s="41">
        <f>J854+J855</f>
        <v>0</v>
      </c>
      <c r="K853" s="41">
        <f>K854+K855</f>
        <v>0</v>
      </c>
      <c r="L853" s="206" t="e">
        <f t="shared" si="123"/>
        <v>#DIV/0!</v>
      </c>
      <c r="M853" s="206" t="e">
        <f t="shared" si="124"/>
        <v>#DIV/0!</v>
      </c>
      <c r="N853" s="206" t="e">
        <f t="shared" si="122"/>
        <v>#DIV/0!</v>
      </c>
      <c r="O853" s="41">
        <f>O854+O855</f>
        <v>0</v>
      </c>
      <c r="P853" s="206" t="e">
        <f t="shared" si="125"/>
        <v>#DIV/0!</v>
      </c>
      <c r="Q853" s="41">
        <f>Q854</f>
        <v>0</v>
      </c>
      <c r="R853" s="41">
        <f t="shared" si="126"/>
        <v>0</v>
      </c>
    </row>
    <row r="854" spans="1:18" ht="12.75" hidden="1">
      <c r="A854" s="13"/>
      <c r="B854" s="13"/>
      <c r="C854" s="14"/>
      <c r="D854" s="220"/>
      <c r="E854" s="16"/>
      <c r="F854" s="276">
        <v>110</v>
      </c>
      <c r="G854" s="13">
        <v>425</v>
      </c>
      <c r="H854" s="166" t="s">
        <v>69</v>
      </c>
      <c r="I854" s="41"/>
      <c r="J854" s="41"/>
      <c r="K854" s="41"/>
      <c r="L854" s="206" t="e">
        <f t="shared" si="123"/>
        <v>#DIV/0!</v>
      </c>
      <c r="M854" s="206" t="e">
        <f t="shared" si="124"/>
        <v>#DIV/0!</v>
      </c>
      <c r="N854" s="206" t="e">
        <f t="shared" si="122"/>
        <v>#DIV/0!</v>
      </c>
      <c r="O854" s="41"/>
      <c r="P854" s="206" t="e">
        <f t="shared" si="125"/>
        <v>#DIV/0!</v>
      </c>
      <c r="Q854" s="41">
        <v>0</v>
      </c>
      <c r="R854" s="41">
        <f t="shared" si="126"/>
        <v>0</v>
      </c>
    </row>
    <row r="855" spans="1:18" ht="12.75" hidden="1">
      <c r="A855" s="13"/>
      <c r="B855" s="13"/>
      <c r="C855" s="14"/>
      <c r="D855" s="220"/>
      <c r="E855" s="16"/>
      <c r="F855" s="276"/>
      <c r="G855" s="13">
        <v>511</v>
      </c>
      <c r="H855" s="166" t="s">
        <v>78</v>
      </c>
      <c r="I855" s="41">
        <v>0</v>
      </c>
      <c r="J855" s="41">
        <v>0</v>
      </c>
      <c r="K855" s="41">
        <v>0</v>
      </c>
      <c r="L855" s="206">
        <v>0</v>
      </c>
      <c r="M855" s="206" t="e">
        <f t="shared" si="124"/>
        <v>#DIV/0!</v>
      </c>
      <c r="N855" s="206" t="e">
        <f t="shared" si="122"/>
        <v>#DIV/0!</v>
      </c>
      <c r="O855" s="41">
        <v>0</v>
      </c>
      <c r="P855" s="206" t="e">
        <f t="shared" si="125"/>
        <v>#DIV/0!</v>
      </c>
      <c r="Q855" s="41">
        <v>0</v>
      </c>
      <c r="R855" s="41">
        <f t="shared" si="126"/>
        <v>0</v>
      </c>
    </row>
    <row r="856" spans="1:18" ht="25.5" hidden="1">
      <c r="A856" s="13"/>
      <c r="B856" s="13"/>
      <c r="C856" s="14"/>
      <c r="D856" s="160" t="s">
        <v>829</v>
      </c>
      <c r="E856" s="160"/>
      <c r="F856" s="331"/>
      <c r="G856" s="46"/>
      <c r="H856" s="15" t="s">
        <v>674</v>
      </c>
      <c r="I856" s="41">
        <f>I857</f>
        <v>0</v>
      </c>
      <c r="J856" s="41">
        <f>J857</f>
        <v>0</v>
      </c>
      <c r="K856" s="41">
        <f>K857</f>
        <v>0</v>
      </c>
      <c r="L856" s="206" t="e">
        <f t="shared" si="123"/>
        <v>#DIV/0!</v>
      </c>
      <c r="M856" s="206" t="e">
        <f t="shared" si="124"/>
        <v>#DIV/0!</v>
      </c>
      <c r="N856" s="206" t="e">
        <f t="shared" si="122"/>
        <v>#DIV/0!</v>
      </c>
      <c r="O856" s="41">
        <f>O857</f>
        <v>0</v>
      </c>
      <c r="P856" s="206" t="e">
        <f t="shared" si="125"/>
        <v>#DIV/0!</v>
      </c>
      <c r="Q856" s="41">
        <f>Q857</f>
        <v>0</v>
      </c>
      <c r="R856" s="41">
        <f t="shared" si="126"/>
        <v>0</v>
      </c>
    </row>
    <row r="857" spans="1:18" ht="12.75" hidden="1">
      <c r="A857" s="13"/>
      <c r="B857" s="13"/>
      <c r="C857" s="14"/>
      <c r="D857" s="220"/>
      <c r="E857" s="16"/>
      <c r="F857" s="276" t="s">
        <v>344</v>
      </c>
      <c r="G857" s="13">
        <v>511</v>
      </c>
      <c r="H857" s="166" t="s">
        <v>78</v>
      </c>
      <c r="I857" s="41"/>
      <c r="J857" s="41"/>
      <c r="K857" s="41"/>
      <c r="L857" s="206" t="e">
        <f t="shared" si="123"/>
        <v>#DIV/0!</v>
      </c>
      <c r="M857" s="206" t="e">
        <f t="shared" si="124"/>
        <v>#DIV/0!</v>
      </c>
      <c r="N857" s="206" t="e">
        <f t="shared" si="122"/>
        <v>#DIV/0!</v>
      </c>
      <c r="O857" s="41"/>
      <c r="P857" s="206" t="e">
        <f t="shared" si="125"/>
        <v>#DIV/0!</v>
      </c>
      <c r="Q857" s="41">
        <v>0</v>
      </c>
      <c r="R857" s="41">
        <f t="shared" si="126"/>
        <v>0</v>
      </c>
    </row>
    <row r="858" spans="1:18" ht="25.5" hidden="1">
      <c r="A858" s="13"/>
      <c r="B858" s="13"/>
      <c r="C858" s="14"/>
      <c r="D858" s="160" t="s">
        <v>830</v>
      </c>
      <c r="E858" s="160"/>
      <c r="F858" s="331"/>
      <c r="G858" s="46"/>
      <c r="H858" s="15" t="s">
        <v>673</v>
      </c>
      <c r="I858" s="34">
        <f>I859</f>
        <v>0</v>
      </c>
      <c r="J858" s="34">
        <f>J859</f>
        <v>0</v>
      </c>
      <c r="K858" s="34">
        <f>K859</f>
        <v>0</v>
      </c>
      <c r="L858" s="206" t="e">
        <f t="shared" si="123"/>
        <v>#DIV/0!</v>
      </c>
      <c r="M858" s="206" t="e">
        <f t="shared" si="124"/>
        <v>#DIV/0!</v>
      </c>
      <c r="N858" s="206" t="e">
        <f t="shared" si="122"/>
        <v>#DIV/0!</v>
      </c>
      <c r="O858" s="34">
        <f>O859</f>
        <v>0</v>
      </c>
      <c r="P858" s="206" t="e">
        <f t="shared" si="125"/>
        <v>#DIV/0!</v>
      </c>
      <c r="Q858" s="34">
        <f>Q859</f>
        <v>0</v>
      </c>
      <c r="R858" s="41">
        <f t="shared" si="126"/>
        <v>0</v>
      </c>
    </row>
    <row r="859" spans="1:18" ht="12.75" hidden="1">
      <c r="A859" s="13"/>
      <c r="B859" s="13"/>
      <c r="C859" s="14"/>
      <c r="D859" s="220"/>
      <c r="E859" s="16"/>
      <c r="F859" s="276" t="s">
        <v>345</v>
      </c>
      <c r="G859" s="13">
        <v>541</v>
      </c>
      <c r="H859" s="166" t="s">
        <v>523</v>
      </c>
      <c r="I859" s="41"/>
      <c r="J859" s="41"/>
      <c r="K859" s="41"/>
      <c r="L859" s="206" t="e">
        <f t="shared" si="123"/>
        <v>#DIV/0!</v>
      </c>
      <c r="M859" s="206" t="e">
        <f t="shared" si="124"/>
        <v>#DIV/0!</v>
      </c>
      <c r="N859" s="206" t="e">
        <f t="shared" si="122"/>
        <v>#DIV/0!</v>
      </c>
      <c r="O859" s="41"/>
      <c r="P859" s="206" t="e">
        <f t="shared" si="125"/>
        <v>#DIV/0!</v>
      </c>
      <c r="Q859" s="41">
        <v>0</v>
      </c>
      <c r="R859" s="41">
        <f t="shared" si="126"/>
        <v>0</v>
      </c>
    </row>
    <row r="860" spans="1:18" ht="12.75" hidden="1">
      <c r="A860" s="13"/>
      <c r="B860" s="13"/>
      <c r="C860" s="14"/>
      <c r="D860" s="160"/>
      <c r="E860" s="160"/>
      <c r="F860" s="318"/>
      <c r="G860" s="14"/>
      <c r="H860" s="15" t="s">
        <v>620</v>
      </c>
      <c r="I860" s="206">
        <f>I901</f>
        <v>0</v>
      </c>
      <c r="J860" s="206">
        <f>J901</f>
        <v>0</v>
      </c>
      <c r="K860" s="206">
        <f>K901</f>
        <v>0</v>
      </c>
      <c r="L860" s="206" t="e">
        <f t="shared" si="123"/>
        <v>#DIV/0!</v>
      </c>
      <c r="M860" s="206" t="e">
        <f t="shared" si="124"/>
        <v>#DIV/0!</v>
      </c>
      <c r="N860" s="206" t="e">
        <f t="shared" si="122"/>
        <v>#DIV/0!</v>
      </c>
      <c r="O860" s="206">
        <f>O901</f>
        <v>0</v>
      </c>
      <c r="P860" s="206" t="e">
        <f t="shared" si="125"/>
        <v>#DIV/0!</v>
      </c>
      <c r="Q860" s="206">
        <f>Q901</f>
        <v>0</v>
      </c>
      <c r="R860" s="41">
        <f t="shared" si="126"/>
        <v>0</v>
      </c>
    </row>
    <row r="861" spans="1:18" ht="25.5" hidden="1">
      <c r="A861" s="13"/>
      <c r="B861" s="13"/>
      <c r="C861" s="14"/>
      <c r="D861" s="160" t="s">
        <v>643</v>
      </c>
      <c r="E861" s="160"/>
      <c r="F861" s="318"/>
      <c r="G861" s="14"/>
      <c r="H861" s="15" t="s">
        <v>644</v>
      </c>
      <c r="I861" s="41">
        <f>I862</f>
        <v>0</v>
      </c>
      <c r="J861" s="41">
        <f>J862</f>
        <v>0</v>
      </c>
      <c r="K861" s="41">
        <f>K862</f>
        <v>0</v>
      </c>
      <c r="L861" s="206">
        <v>0</v>
      </c>
      <c r="M861" s="206" t="e">
        <f t="shared" si="124"/>
        <v>#DIV/0!</v>
      </c>
      <c r="N861" s="206" t="e">
        <f t="shared" si="122"/>
        <v>#DIV/0!</v>
      </c>
      <c r="O861" s="41">
        <f>O862</f>
        <v>0</v>
      </c>
      <c r="P861" s="206" t="e">
        <f t="shared" si="125"/>
        <v>#DIV/0!</v>
      </c>
      <c r="Q861" s="41">
        <f>Q862</f>
        <v>0</v>
      </c>
      <c r="R861" s="41">
        <f t="shared" si="126"/>
        <v>0</v>
      </c>
    </row>
    <row r="862" spans="1:18" ht="12.75" hidden="1">
      <c r="A862" s="13"/>
      <c r="B862" s="13"/>
      <c r="C862" s="14"/>
      <c r="D862" s="220"/>
      <c r="E862" s="16"/>
      <c r="F862" s="276">
        <v>113</v>
      </c>
      <c r="G862" s="13">
        <v>511</v>
      </c>
      <c r="H862" s="166" t="s">
        <v>78</v>
      </c>
      <c r="I862" s="41">
        <v>0</v>
      </c>
      <c r="J862" s="41">
        <v>0</v>
      </c>
      <c r="K862" s="41">
        <v>0</v>
      </c>
      <c r="L862" s="206">
        <v>0</v>
      </c>
      <c r="M862" s="206" t="e">
        <f t="shared" si="124"/>
        <v>#DIV/0!</v>
      </c>
      <c r="N862" s="206" t="e">
        <f t="shared" si="122"/>
        <v>#DIV/0!</v>
      </c>
      <c r="O862" s="41">
        <v>0</v>
      </c>
      <c r="P862" s="206" t="e">
        <f t="shared" si="125"/>
        <v>#DIV/0!</v>
      </c>
      <c r="Q862" s="41">
        <v>0</v>
      </c>
      <c r="R862" s="41">
        <f t="shared" si="126"/>
        <v>0</v>
      </c>
    </row>
    <row r="863" spans="1:18" ht="25.5" hidden="1">
      <c r="A863" s="13"/>
      <c r="B863" s="13"/>
      <c r="C863" s="14"/>
      <c r="D863" s="160"/>
      <c r="E863" s="160"/>
      <c r="F863" s="331"/>
      <c r="G863" s="46"/>
      <c r="H863" s="15" t="s">
        <v>645</v>
      </c>
      <c r="I863" s="41">
        <f>I864</f>
        <v>0</v>
      </c>
      <c r="J863" s="41">
        <f>J864</f>
        <v>0</v>
      </c>
      <c r="K863" s="41">
        <f>K864</f>
        <v>0</v>
      </c>
      <c r="L863" s="206" t="e">
        <f t="shared" si="123"/>
        <v>#DIV/0!</v>
      </c>
      <c r="M863" s="206" t="e">
        <f t="shared" si="124"/>
        <v>#DIV/0!</v>
      </c>
      <c r="N863" s="206" t="e">
        <f t="shared" si="122"/>
        <v>#DIV/0!</v>
      </c>
      <c r="O863" s="41">
        <f>O864</f>
        <v>0</v>
      </c>
      <c r="P863" s="206" t="e">
        <f t="shared" si="125"/>
        <v>#DIV/0!</v>
      </c>
      <c r="Q863" s="41">
        <f>Q864</f>
        <v>0</v>
      </c>
      <c r="R863" s="41">
        <f t="shared" si="126"/>
        <v>0</v>
      </c>
    </row>
    <row r="864" spans="1:18" ht="12.75" hidden="1">
      <c r="A864" s="13"/>
      <c r="B864" s="13"/>
      <c r="C864" s="14"/>
      <c r="D864" s="220"/>
      <c r="E864" s="16"/>
      <c r="F864" s="276">
        <v>114</v>
      </c>
      <c r="G864" s="13">
        <v>511</v>
      </c>
      <c r="H864" s="166" t="s">
        <v>78</v>
      </c>
      <c r="I864" s="41"/>
      <c r="J864" s="41"/>
      <c r="K864" s="41"/>
      <c r="L864" s="206" t="e">
        <f t="shared" si="123"/>
        <v>#DIV/0!</v>
      </c>
      <c r="M864" s="206" t="e">
        <f t="shared" si="124"/>
        <v>#DIV/0!</v>
      </c>
      <c r="N864" s="206" t="e">
        <f t="shared" si="122"/>
        <v>#DIV/0!</v>
      </c>
      <c r="O864" s="41"/>
      <c r="P864" s="206" t="e">
        <f t="shared" si="125"/>
        <v>#DIV/0!</v>
      </c>
      <c r="Q864" s="41">
        <v>0</v>
      </c>
      <c r="R864" s="41">
        <f t="shared" si="126"/>
        <v>0</v>
      </c>
    </row>
    <row r="865" spans="1:18" ht="25.5" hidden="1">
      <c r="A865" s="13"/>
      <c r="B865" s="13"/>
      <c r="C865" s="14"/>
      <c r="D865" s="160"/>
      <c r="E865" s="160"/>
      <c r="F865" s="331"/>
      <c r="G865" s="46"/>
      <c r="H865" s="15" t="s">
        <v>646</v>
      </c>
      <c r="I865" s="41">
        <f>I866</f>
        <v>0</v>
      </c>
      <c r="J865" s="41">
        <f>J866</f>
        <v>0</v>
      </c>
      <c r="K865" s="41">
        <f>K866</f>
        <v>0</v>
      </c>
      <c r="L865" s="206" t="e">
        <f t="shared" si="123"/>
        <v>#DIV/0!</v>
      </c>
      <c r="M865" s="206" t="e">
        <f t="shared" si="124"/>
        <v>#DIV/0!</v>
      </c>
      <c r="N865" s="206" t="e">
        <f t="shared" si="122"/>
        <v>#DIV/0!</v>
      </c>
      <c r="O865" s="41">
        <f>O866</f>
        <v>0</v>
      </c>
      <c r="P865" s="206" t="e">
        <f t="shared" si="125"/>
        <v>#DIV/0!</v>
      </c>
      <c r="Q865" s="41">
        <f>Q866</f>
        <v>0</v>
      </c>
      <c r="R865" s="41">
        <f t="shared" si="126"/>
        <v>0</v>
      </c>
    </row>
    <row r="866" spans="1:18" ht="12.75" hidden="1">
      <c r="A866" s="13"/>
      <c r="B866" s="13"/>
      <c r="C866" s="14"/>
      <c r="D866" s="220"/>
      <c r="E866" s="16"/>
      <c r="F866" s="276">
        <v>115</v>
      </c>
      <c r="G866" s="13">
        <v>511</v>
      </c>
      <c r="H866" s="166" t="s">
        <v>78</v>
      </c>
      <c r="I866" s="41"/>
      <c r="J866" s="41"/>
      <c r="K866" s="41"/>
      <c r="L866" s="206" t="e">
        <f t="shared" si="123"/>
        <v>#DIV/0!</v>
      </c>
      <c r="M866" s="206" t="e">
        <f t="shared" si="124"/>
        <v>#DIV/0!</v>
      </c>
      <c r="N866" s="206" t="e">
        <f t="shared" si="122"/>
        <v>#DIV/0!</v>
      </c>
      <c r="O866" s="41"/>
      <c r="P866" s="206" t="e">
        <f t="shared" si="125"/>
        <v>#DIV/0!</v>
      </c>
      <c r="Q866" s="41">
        <v>0</v>
      </c>
      <c r="R866" s="41">
        <f t="shared" si="126"/>
        <v>0</v>
      </c>
    </row>
    <row r="867" spans="1:18" ht="25.5" hidden="1">
      <c r="A867" s="13"/>
      <c r="B867" s="13"/>
      <c r="C867" s="14"/>
      <c r="D867" s="160"/>
      <c r="E867" s="16"/>
      <c r="F867" s="276"/>
      <c r="G867" s="13"/>
      <c r="H867" s="15" t="s">
        <v>772</v>
      </c>
      <c r="I867" s="41">
        <f>I868</f>
        <v>0</v>
      </c>
      <c r="J867" s="41">
        <f>J868</f>
        <v>0</v>
      </c>
      <c r="K867" s="41">
        <f>K868</f>
        <v>0</v>
      </c>
      <c r="L867" s="206" t="e">
        <f t="shared" si="123"/>
        <v>#DIV/0!</v>
      </c>
      <c r="M867" s="206" t="e">
        <f t="shared" si="124"/>
        <v>#DIV/0!</v>
      </c>
      <c r="N867" s="206" t="e">
        <f t="shared" si="122"/>
        <v>#DIV/0!</v>
      </c>
      <c r="O867" s="41">
        <f>O868</f>
        <v>0</v>
      </c>
      <c r="P867" s="206" t="e">
        <f t="shared" si="125"/>
        <v>#DIV/0!</v>
      </c>
      <c r="Q867" s="41">
        <f>Q868</f>
        <v>0</v>
      </c>
      <c r="R867" s="41">
        <f t="shared" si="126"/>
        <v>0</v>
      </c>
    </row>
    <row r="868" spans="1:18" ht="12.75" hidden="1">
      <c r="A868" s="13"/>
      <c r="B868" s="13"/>
      <c r="C868" s="14"/>
      <c r="D868" s="220"/>
      <c r="E868" s="16"/>
      <c r="F868" s="276" t="s">
        <v>569</v>
      </c>
      <c r="G868" s="13">
        <v>511</v>
      </c>
      <c r="H868" s="166" t="s">
        <v>78</v>
      </c>
      <c r="I868" s="41">
        <v>0</v>
      </c>
      <c r="J868" s="41">
        <v>0</v>
      </c>
      <c r="K868" s="41">
        <v>0</v>
      </c>
      <c r="L868" s="206" t="e">
        <f t="shared" si="123"/>
        <v>#DIV/0!</v>
      </c>
      <c r="M868" s="206" t="e">
        <f t="shared" si="124"/>
        <v>#DIV/0!</v>
      </c>
      <c r="N868" s="206" t="e">
        <f t="shared" si="122"/>
        <v>#DIV/0!</v>
      </c>
      <c r="O868" s="41">
        <v>0</v>
      </c>
      <c r="P868" s="206" t="e">
        <f t="shared" si="125"/>
        <v>#DIV/0!</v>
      </c>
      <c r="Q868" s="206">
        <v>0</v>
      </c>
      <c r="R868" s="41">
        <f t="shared" si="126"/>
        <v>0</v>
      </c>
    </row>
    <row r="869" spans="1:18" ht="25.5" hidden="1">
      <c r="A869" s="13"/>
      <c r="B869" s="13"/>
      <c r="C869" s="14"/>
      <c r="D869" s="160" t="s">
        <v>647</v>
      </c>
      <c r="E869" s="160"/>
      <c r="F869" s="318"/>
      <c r="G869" s="14"/>
      <c r="H869" s="15" t="s">
        <v>648</v>
      </c>
      <c r="I869" s="206">
        <f>I904</f>
        <v>0</v>
      </c>
      <c r="J869" s="206">
        <f>J904</f>
        <v>0</v>
      </c>
      <c r="K869" s="206">
        <f>K904</f>
        <v>0</v>
      </c>
      <c r="L869" s="206" t="e">
        <f t="shared" si="123"/>
        <v>#DIV/0!</v>
      </c>
      <c r="M869" s="206" t="e">
        <f t="shared" si="124"/>
        <v>#DIV/0!</v>
      </c>
      <c r="N869" s="206" t="e">
        <f t="shared" si="122"/>
        <v>#DIV/0!</v>
      </c>
      <c r="O869" s="206">
        <f>O904</f>
        <v>0</v>
      </c>
      <c r="P869" s="206" t="e">
        <f t="shared" si="125"/>
        <v>#DIV/0!</v>
      </c>
      <c r="Q869" s="206">
        <f>Q904</f>
        <v>0</v>
      </c>
      <c r="R869" s="41">
        <f t="shared" si="126"/>
        <v>0</v>
      </c>
    </row>
    <row r="870" spans="1:18" ht="38.25" hidden="1">
      <c r="A870" s="13"/>
      <c r="B870" s="13"/>
      <c r="C870" s="14"/>
      <c r="D870" s="160" t="s">
        <v>650</v>
      </c>
      <c r="E870" s="160"/>
      <c r="F870" s="318"/>
      <c r="G870" s="14"/>
      <c r="H870" s="15" t="s">
        <v>651</v>
      </c>
      <c r="I870" s="41">
        <f>I871</f>
        <v>0</v>
      </c>
      <c r="J870" s="41">
        <f>J871</f>
        <v>0</v>
      </c>
      <c r="K870" s="41">
        <f>K871</f>
        <v>0</v>
      </c>
      <c r="L870" s="206" t="e">
        <f t="shared" si="123"/>
        <v>#DIV/0!</v>
      </c>
      <c r="M870" s="206" t="e">
        <f t="shared" si="124"/>
        <v>#DIV/0!</v>
      </c>
      <c r="N870" s="206" t="e">
        <f t="shared" si="122"/>
        <v>#DIV/0!</v>
      </c>
      <c r="O870" s="41">
        <f>O871</f>
        <v>0</v>
      </c>
      <c r="P870" s="206" t="e">
        <f t="shared" si="125"/>
        <v>#DIV/0!</v>
      </c>
      <c r="Q870" s="41">
        <f>Q871</f>
        <v>0</v>
      </c>
      <c r="R870" s="41">
        <f t="shared" si="126"/>
        <v>0</v>
      </c>
    </row>
    <row r="871" spans="1:18" ht="12.75" hidden="1">
      <c r="A871" s="13"/>
      <c r="B871" s="13"/>
      <c r="C871" s="14"/>
      <c r="D871" s="220"/>
      <c r="E871" s="16"/>
      <c r="F871" s="276" t="s">
        <v>346</v>
      </c>
      <c r="G871" s="13">
        <v>515</v>
      </c>
      <c r="H871" s="166" t="s">
        <v>526</v>
      </c>
      <c r="I871" s="41"/>
      <c r="J871" s="41"/>
      <c r="K871" s="41"/>
      <c r="L871" s="206" t="e">
        <f t="shared" si="123"/>
        <v>#DIV/0!</v>
      </c>
      <c r="M871" s="206" t="e">
        <f t="shared" si="124"/>
        <v>#DIV/0!</v>
      </c>
      <c r="N871" s="206" t="e">
        <f t="shared" si="122"/>
        <v>#DIV/0!</v>
      </c>
      <c r="O871" s="41"/>
      <c r="P871" s="206" t="e">
        <f t="shared" si="125"/>
        <v>#DIV/0!</v>
      </c>
      <c r="Q871" s="41">
        <v>0</v>
      </c>
      <c r="R871" s="41">
        <f t="shared" si="126"/>
        <v>0</v>
      </c>
    </row>
    <row r="872" spans="1:18" ht="12.75" hidden="1">
      <c r="A872" s="13"/>
      <c r="B872" s="13"/>
      <c r="C872" s="14"/>
      <c r="D872" s="160"/>
      <c r="E872" s="160"/>
      <c r="F872" s="318"/>
      <c r="G872" s="14"/>
      <c r="H872" s="15" t="s">
        <v>611</v>
      </c>
      <c r="I872" s="206">
        <f>I906</f>
        <v>0</v>
      </c>
      <c r="J872" s="206">
        <f>J906</f>
        <v>0</v>
      </c>
      <c r="K872" s="206">
        <f>K906</f>
        <v>0</v>
      </c>
      <c r="L872" s="206" t="e">
        <f t="shared" si="123"/>
        <v>#DIV/0!</v>
      </c>
      <c r="M872" s="206" t="e">
        <f t="shared" si="124"/>
        <v>#DIV/0!</v>
      </c>
      <c r="N872" s="206" t="e">
        <f t="shared" si="122"/>
        <v>#DIV/0!</v>
      </c>
      <c r="O872" s="206">
        <f>O906</f>
        <v>0</v>
      </c>
      <c r="P872" s="206" t="e">
        <f t="shared" si="125"/>
        <v>#DIV/0!</v>
      </c>
      <c r="Q872" s="206">
        <f>Q906</f>
        <v>0</v>
      </c>
      <c r="R872" s="41">
        <f t="shared" si="126"/>
        <v>0</v>
      </c>
    </row>
    <row r="873" spans="1:18" ht="38.25" hidden="1">
      <c r="A873" s="13"/>
      <c r="B873" s="13"/>
      <c r="C873" s="14"/>
      <c r="D873" s="160"/>
      <c r="E873" s="160"/>
      <c r="F873" s="318"/>
      <c r="G873" s="14"/>
      <c r="H873" s="15" t="s">
        <v>652</v>
      </c>
      <c r="I873" s="41">
        <f>I874</f>
        <v>0</v>
      </c>
      <c r="J873" s="41">
        <f>J874</f>
        <v>0</v>
      </c>
      <c r="K873" s="41">
        <f>K874</f>
        <v>0</v>
      </c>
      <c r="L873" s="206">
        <v>0</v>
      </c>
      <c r="M873" s="206" t="e">
        <f t="shared" si="124"/>
        <v>#DIV/0!</v>
      </c>
      <c r="N873" s="206" t="e">
        <f t="shared" si="122"/>
        <v>#DIV/0!</v>
      </c>
      <c r="O873" s="41">
        <f>O874</f>
        <v>0</v>
      </c>
      <c r="P873" s="206" t="e">
        <f t="shared" si="125"/>
        <v>#DIV/0!</v>
      </c>
      <c r="Q873" s="41">
        <f>Q874</f>
        <v>0</v>
      </c>
      <c r="R873" s="41">
        <f t="shared" si="126"/>
        <v>0</v>
      </c>
    </row>
    <row r="874" spans="1:18" ht="12.75" hidden="1">
      <c r="A874" s="13"/>
      <c r="B874" s="13"/>
      <c r="C874" s="14"/>
      <c r="D874" s="220"/>
      <c r="E874" s="16"/>
      <c r="F874" s="276">
        <v>117</v>
      </c>
      <c r="G874" s="13">
        <v>511</v>
      </c>
      <c r="H874" s="166" t="s">
        <v>78</v>
      </c>
      <c r="I874" s="41">
        <v>0</v>
      </c>
      <c r="J874" s="41">
        <v>0</v>
      </c>
      <c r="K874" s="41">
        <v>0</v>
      </c>
      <c r="L874" s="206">
        <v>0</v>
      </c>
      <c r="M874" s="206" t="e">
        <f t="shared" si="124"/>
        <v>#DIV/0!</v>
      </c>
      <c r="N874" s="206" t="e">
        <f t="shared" si="122"/>
        <v>#DIV/0!</v>
      </c>
      <c r="O874" s="41">
        <v>0</v>
      </c>
      <c r="P874" s="206" t="e">
        <f t="shared" si="125"/>
        <v>#DIV/0!</v>
      </c>
      <c r="Q874" s="41">
        <v>0</v>
      </c>
      <c r="R874" s="41">
        <f t="shared" si="126"/>
        <v>0</v>
      </c>
    </row>
    <row r="875" spans="1:18" ht="25.5" hidden="1">
      <c r="A875" s="13"/>
      <c r="B875" s="13"/>
      <c r="C875" s="14"/>
      <c r="D875" s="160"/>
      <c r="E875" s="160"/>
      <c r="F875" s="331"/>
      <c r="G875" s="46"/>
      <c r="H875" s="15" t="s">
        <v>653</v>
      </c>
      <c r="I875" s="41">
        <f>I876</f>
        <v>0</v>
      </c>
      <c r="J875" s="41">
        <f>J876</f>
        <v>0</v>
      </c>
      <c r="K875" s="41">
        <f>K876</f>
        <v>0</v>
      </c>
      <c r="L875" s="206" t="e">
        <f t="shared" si="123"/>
        <v>#DIV/0!</v>
      </c>
      <c r="M875" s="206" t="e">
        <f t="shared" si="124"/>
        <v>#DIV/0!</v>
      </c>
      <c r="N875" s="206" t="e">
        <f t="shared" si="122"/>
        <v>#DIV/0!</v>
      </c>
      <c r="O875" s="41">
        <f>O876</f>
        <v>0</v>
      </c>
      <c r="P875" s="206" t="e">
        <f t="shared" si="125"/>
        <v>#DIV/0!</v>
      </c>
      <c r="Q875" s="41">
        <f>Q876</f>
        <v>0</v>
      </c>
      <c r="R875" s="41">
        <f t="shared" si="126"/>
        <v>0</v>
      </c>
    </row>
    <row r="876" spans="1:18" ht="12.75" hidden="1">
      <c r="A876" s="13"/>
      <c r="B876" s="13"/>
      <c r="C876" s="14"/>
      <c r="D876" s="220"/>
      <c r="E876" s="16"/>
      <c r="F876" s="276">
        <v>118</v>
      </c>
      <c r="G876" s="13">
        <v>511</v>
      </c>
      <c r="H876" s="166" t="s">
        <v>78</v>
      </c>
      <c r="I876" s="41"/>
      <c r="J876" s="41"/>
      <c r="K876" s="41"/>
      <c r="L876" s="206" t="e">
        <f t="shared" si="123"/>
        <v>#DIV/0!</v>
      </c>
      <c r="M876" s="206" t="e">
        <f t="shared" si="124"/>
        <v>#DIV/0!</v>
      </c>
      <c r="N876" s="206" t="e">
        <f t="shared" si="122"/>
        <v>#DIV/0!</v>
      </c>
      <c r="O876" s="41"/>
      <c r="P876" s="206" t="e">
        <f t="shared" si="125"/>
        <v>#DIV/0!</v>
      </c>
      <c r="Q876" s="41">
        <v>0</v>
      </c>
      <c r="R876" s="41">
        <f t="shared" si="126"/>
        <v>0</v>
      </c>
    </row>
    <row r="877" spans="1:18" ht="12.75" hidden="1">
      <c r="A877" s="13"/>
      <c r="B877" s="13"/>
      <c r="C877" s="14"/>
      <c r="D877" s="220" t="s">
        <v>742</v>
      </c>
      <c r="E877" s="16"/>
      <c r="F877" s="276"/>
      <c r="G877" s="13"/>
      <c r="H877" s="15" t="s">
        <v>744</v>
      </c>
      <c r="I877" s="41">
        <f aca="true" t="shared" si="127" ref="I877:K878">I878</f>
        <v>0</v>
      </c>
      <c r="J877" s="41">
        <f t="shared" si="127"/>
        <v>0</v>
      </c>
      <c r="K877" s="41">
        <f t="shared" si="127"/>
        <v>0</v>
      </c>
      <c r="L877" s="206" t="e">
        <f t="shared" si="123"/>
        <v>#DIV/0!</v>
      </c>
      <c r="M877" s="206" t="e">
        <f t="shared" si="124"/>
        <v>#DIV/0!</v>
      </c>
      <c r="N877" s="206" t="e">
        <f t="shared" si="122"/>
        <v>#DIV/0!</v>
      </c>
      <c r="O877" s="41">
        <f>O878</f>
        <v>0</v>
      </c>
      <c r="P877" s="206" t="e">
        <f t="shared" si="125"/>
        <v>#DIV/0!</v>
      </c>
      <c r="Q877" s="41">
        <f>Q878</f>
        <v>0</v>
      </c>
      <c r="R877" s="41">
        <f t="shared" si="126"/>
        <v>0</v>
      </c>
    </row>
    <row r="878" spans="1:18" ht="25.5" hidden="1">
      <c r="A878" s="13"/>
      <c r="B878" s="13"/>
      <c r="C878" s="14"/>
      <c r="D878" s="220" t="s">
        <v>775</v>
      </c>
      <c r="E878" s="16"/>
      <c r="F878" s="276"/>
      <c r="G878" s="13"/>
      <c r="H878" s="15" t="s">
        <v>649</v>
      </c>
      <c r="I878" s="41">
        <f t="shared" si="127"/>
        <v>0</v>
      </c>
      <c r="J878" s="41">
        <f t="shared" si="127"/>
        <v>0</v>
      </c>
      <c r="K878" s="41">
        <f t="shared" si="127"/>
        <v>0</v>
      </c>
      <c r="L878" s="206" t="e">
        <f t="shared" si="123"/>
        <v>#DIV/0!</v>
      </c>
      <c r="M878" s="206" t="e">
        <f t="shared" si="124"/>
        <v>#DIV/0!</v>
      </c>
      <c r="N878" s="206" t="e">
        <f t="shared" si="122"/>
        <v>#DIV/0!</v>
      </c>
      <c r="O878" s="41">
        <f>O879</f>
        <v>0</v>
      </c>
      <c r="P878" s="206" t="e">
        <f t="shared" si="125"/>
        <v>#DIV/0!</v>
      </c>
      <c r="Q878" s="41">
        <f>Q879</f>
        <v>0</v>
      </c>
      <c r="R878" s="41">
        <f t="shared" si="126"/>
        <v>0</v>
      </c>
    </row>
    <row r="879" spans="1:18" ht="12.75" hidden="1">
      <c r="A879" s="13"/>
      <c r="B879" s="13"/>
      <c r="C879" s="14"/>
      <c r="D879" s="220"/>
      <c r="E879" s="16"/>
      <c r="F879" s="276" t="s">
        <v>347</v>
      </c>
      <c r="G879" s="13">
        <v>511</v>
      </c>
      <c r="H879" s="166" t="s">
        <v>78</v>
      </c>
      <c r="I879" s="41"/>
      <c r="J879" s="41"/>
      <c r="K879" s="41"/>
      <c r="L879" s="206" t="e">
        <f t="shared" si="123"/>
        <v>#DIV/0!</v>
      </c>
      <c r="M879" s="206" t="e">
        <f t="shared" si="124"/>
        <v>#DIV/0!</v>
      </c>
      <c r="N879" s="206" t="e">
        <f t="shared" si="122"/>
        <v>#DIV/0!</v>
      </c>
      <c r="O879" s="41"/>
      <c r="P879" s="206" t="e">
        <f t="shared" si="125"/>
        <v>#DIV/0!</v>
      </c>
      <c r="Q879" s="41">
        <v>0</v>
      </c>
      <c r="R879" s="41">
        <f t="shared" si="126"/>
        <v>0</v>
      </c>
    </row>
    <row r="880" spans="1:18" ht="12.75" hidden="1">
      <c r="A880" s="13"/>
      <c r="B880" s="13"/>
      <c r="C880" s="14"/>
      <c r="D880" s="220" t="s">
        <v>621</v>
      </c>
      <c r="E880" s="16"/>
      <c r="F880" s="276"/>
      <c r="G880" s="13"/>
      <c r="H880" s="15" t="s">
        <v>620</v>
      </c>
      <c r="I880" s="41">
        <f aca="true" t="shared" si="128" ref="I880:K881">I881</f>
        <v>0</v>
      </c>
      <c r="J880" s="41">
        <f t="shared" si="128"/>
        <v>0</v>
      </c>
      <c r="K880" s="41">
        <f t="shared" si="128"/>
        <v>0</v>
      </c>
      <c r="L880" s="206" t="e">
        <f t="shared" si="123"/>
        <v>#DIV/0!</v>
      </c>
      <c r="M880" s="206" t="e">
        <f t="shared" si="124"/>
        <v>#DIV/0!</v>
      </c>
      <c r="N880" s="206" t="e">
        <f aca="true" t="shared" si="129" ref="N880:N944">K880/I880*100</f>
        <v>#DIV/0!</v>
      </c>
      <c r="O880" s="41">
        <f>O881</f>
        <v>0</v>
      </c>
      <c r="P880" s="206" t="e">
        <f t="shared" si="125"/>
        <v>#DIV/0!</v>
      </c>
      <c r="Q880" s="41">
        <f>Q881</f>
        <v>0</v>
      </c>
      <c r="R880" s="41">
        <f t="shared" si="126"/>
        <v>0</v>
      </c>
    </row>
    <row r="881" spans="1:18" ht="38.25" hidden="1">
      <c r="A881" s="13"/>
      <c r="B881" s="13"/>
      <c r="C881" s="14"/>
      <c r="D881" s="220" t="s">
        <v>711</v>
      </c>
      <c r="E881" s="16"/>
      <c r="F881" s="276"/>
      <c r="G881" s="13"/>
      <c r="H881" s="15" t="s">
        <v>714</v>
      </c>
      <c r="I881" s="41">
        <f t="shared" si="128"/>
        <v>0</v>
      </c>
      <c r="J881" s="41">
        <f t="shared" si="128"/>
        <v>0</v>
      </c>
      <c r="K881" s="41">
        <f t="shared" si="128"/>
        <v>0</v>
      </c>
      <c r="L881" s="206" t="e">
        <f t="shared" si="123"/>
        <v>#DIV/0!</v>
      </c>
      <c r="M881" s="206" t="e">
        <f t="shared" si="124"/>
        <v>#DIV/0!</v>
      </c>
      <c r="N881" s="206" t="e">
        <f t="shared" si="129"/>
        <v>#DIV/0!</v>
      </c>
      <c r="O881" s="41">
        <f>O882</f>
        <v>0</v>
      </c>
      <c r="P881" s="206" t="e">
        <f t="shared" si="125"/>
        <v>#DIV/0!</v>
      </c>
      <c r="Q881" s="41">
        <f>Q882</f>
        <v>0</v>
      </c>
      <c r="R881" s="41">
        <f t="shared" si="126"/>
        <v>0</v>
      </c>
    </row>
    <row r="882" spans="1:18" ht="12.75" hidden="1">
      <c r="A882" s="13"/>
      <c r="B882" s="13"/>
      <c r="C882" s="14"/>
      <c r="D882" s="220"/>
      <c r="E882" s="16"/>
      <c r="F882" s="276" t="s">
        <v>712</v>
      </c>
      <c r="G882" s="13">
        <v>511</v>
      </c>
      <c r="H882" s="166" t="s">
        <v>78</v>
      </c>
      <c r="I882" s="41"/>
      <c r="J882" s="41"/>
      <c r="K882" s="41"/>
      <c r="L882" s="206" t="e">
        <f t="shared" si="123"/>
        <v>#DIV/0!</v>
      </c>
      <c r="M882" s="206" t="e">
        <f t="shared" si="124"/>
        <v>#DIV/0!</v>
      </c>
      <c r="N882" s="206" t="e">
        <f t="shared" si="129"/>
        <v>#DIV/0!</v>
      </c>
      <c r="O882" s="41"/>
      <c r="P882" s="206" t="e">
        <f t="shared" si="125"/>
        <v>#DIV/0!</v>
      </c>
      <c r="Q882" s="41">
        <v>0</v>
      </c>
      <c r="R882" s="41">
        <f t="shared" si="126"/>
        <v>0</v>
      </c>
    </row>
    <row r="883" spans="1:18" ht="12.75" hidden="1">
      <c r="A883" s="13"/>
      <c r="B883" s="13"/>
      <c r="C883" s="14"/>
      <c r="D883" s="220"/>
      <c r="E883" s="16"/>
      <c r="F883" s="276"/>
      <c r="G883" s="13"/>
      <c r="H883" s="15" t="s">
        <v>79</v>
      </c>
      <c r="I883" s="41"/>
      <c r="J883" s="41"/>
      <c r="K883" s="41"/>
      <c r="L883" s="206"/>
      <c r="M883" s="206" t="e">
        <f t="shared" si="124"/>
        <v>#DIV/0!</v>
      </c>
      <c r="N883" s="206" t="e">
        <f t="shared" si="129"/>
        <v>#DIV/0!</v>
      </c>
      <c r="O883" s="41"/>
      <c r="P883" s="206" t="e">
        <f t="shared" si="125"/>
        <v>#DIV/0!</v>
      </c>
      <c r="Q883" s="41"/>
      <c r="R883" s="41">
        <f t="shared" si="126"/>
        <v>0</v>
      </c>
    </row>
    <row r="884" spans="1:18" ht="12.75" hidden="1">
      <c r="A884" s="13"/>
      <c r="B884" s="13"/>
      <c r="C884" s="14"/>
      <c r="D884" s="220"/>
      <c r="E884" s="16"/>
      <c r="F884" s="276"/>
      <c r="G884" s="16" t="s">
        <v>52</v>
      </c>
      <c r="H884" s="173" t="s">
        <v>45</v>
      </c>
      <c r="I884" s="41">
        <f>I815-I886</f>
        <v>0</v>
      </c>
      <c r="J884" s="41">
        <f>J815-J886</f>
        <v>0</v>
      </c>
      <c r="K884" s="41">
        <f>K815-K886</f>
        <v>0</v>
      </c>
      <c r="L884" s="206" t="e">
        <f t="shared" si="123"/>
        <v>#DIV/0!</v>
      </c>
      <c r="M884" s="206" t="e">
        <f t="shared" si="124"/>
        <v>#DIV/0!</v>
      </c>
      <c r="N884" s="206" t="e">
        <f t="shared" si="129"/>
        <v>#DIV/0!</v>
      </c>
      <c r="O884" s="41">
        <f>O815-O886</f>
        <v>0</v>
      </c>
      <c r="P884" s="206" t="e">
        <f t="shared" si="125"/>
        <v>#DIV/0!</v>
      </c>
      <c r="Q884" s="41">
        <v>0</v>
      </c>
      <c r="R884" s="41">
        <f t="shared" si="126"/>
        <v>0</v>
      </c>
    </row>
    <row r="885" spans="1:18" ht="12.75" hidden="1">
      <c r="A885" s="13"/>
      <c r="B885" s="13"/>
      <c r="C885" s="14"/>
      <c r="D885" s="220"/>
      <c r="E885" s="16"/>
      <c r="F885" s="276"/>
      <c r="G885" s="16" t="s">
        <v>52</v>
      </c>
      <c r="H885" s="173" t="s">
        <v>521</v>
      </c>
      <c r="I885" s="41"/>
      <c r="J885" s="41"/>
      <c r="K885" s="41"/>
      <c r="L885" s="206" t="e">
        <f t="shared" si="123"/>
        <v>#DIV/0!</v>
      </c>
      <c r="M885" s="206" t="e">
        <f t="shared" si="124"/>
        <v>#DIV/0!</v>
      </c>
      <c r="N885" s="206" t="e">
        <f t="shared" si="129"/>
        <v>#DIV/0!</v>
      </c>
      <c r="O885" s="41"/>
      <c r="P885" s="206" t="e">
        <f t="shared" si="125"/>
        <v>#DIV/0!</v>
      </c>
      <c r="Q885" s="41">
        <v>0</v>
      </c>
      <c r="R885" s="41">
        <f t="shared" si="126"/>
        <v>0</v>
      </c>
    </row>
    <row r="886" spans="1:18" ht="12.75" hidden="1">
      <c r="A886" s="13"/>
      <c r="B886" s="13"/>
      <c r="C886" s="14"/>
      <c r="D886" s="220"/>
      <c r="E886" s="16"/>
      <c r="F886" s="276"/>
      <c r="G886" s="16" t="s">
        <v>52</v>
      </c>
      <c r="H886" s="173" t="s">
        <v>488</v>
      </c>
      <c r="I886" s="41"/>
      <c r="J886" s="41"/>
      <c r="K886" s="41"/>
      <c r="L886" s="206" t="e">
        <f t="shared" si="123"/>
        <v>#DIV/0!</v>
      </c>
      <c r="M886" s="206" t="e">
        <f t="shared" si="124"/>
        <v>#DIV/0!</v>
      </c>
      <c r="N886" s="206" t="e">
        <f t="shared" si="129"/>
        <v>#DIV/0!</v>
      </c>
      <c r="O886" s="41"/>
      <c r="P886" s="206" t="e">
        <f t="shared" si="125"/>
        <v>#DIV/0!</v>
      </c>
      <c r="Q886" s="41">
        <v>0</v>
      </c>
      <c r="R886" s="41">
        <f t="shared" si="126"/>
        <v>0</v>
      </c>
    </row>
    <row r="887" spans="1:18" ht="12.75" hidden="1">
      <c r="A887" s="86"/>
      <c r="B887" s="86"/>
      <c r="C887" s="260"/>
      <c r="D887" s="221"/>
      <c r="E887" s="159"/>
      <c r="F887" s="276"/>
      <c r="G887" s="16" t="s">
        <v>80</v>
      </c>
      <c r="H887" s="173" t="s">
        <v>585</v>
      </c>
      <c r="I887" s="41"/>
      <c r="J887" s="41"/>
      <c r="K887" s="41"/>
      <c r="L887" s="206" t="e">
        <f t="shared" si="123"/>
        <v>#DIV/0!</v>
      </c>
      <c r="M887" s="206" t="e">
        <f t="shared" si="124"/>
        <v>#DIV/0!</v>
      </c>
      <c r="N887" s="206" t="e">
        <f t="shared" si="129"/>
        <v>#DIV/0!</v>
      </c>
      <c r="O887" s="41"/>
      <c r="P887" s="206" t="e">
        <f t="shared" si="125"/>
        <v>#DIV/0!</v>
      </c>
      <c r="Q887" s="41">
        <f>Q815</f>
        <v>0</v>
      </c>
      <c r="R887" s="41">
        <f t="shared" si="126"/>
        <v>0</v>
      </c>
    </row>
    <row r="888" spans="1:18" ht="14.25" customHeight="1" hidden="1">
      <c r="A888" s="21"/>
      <c r="B888" s="21"/>
      <c r="C888" s="44"/>
      <c r="D888" s="160"/>
      <c r="E888" s="160"/>
      <c r="F888" s="276"/>
      <c r="G888" s="13"/>
      <c r="H888" s="15" t="s">
        <v>81</v>
      </c>
      <c r="I888" s="206">
        <f>I884+I885+I886</f>
        <v>0</v>
      </c>
      <c r="J888" s="206">
        <f>J884+J885+J886</f>
        <v>0</v>
      </c>
      <c r="K888" s="206">
        <f>K884+K885+K886</f>
        <v>0</v>
      </c>
      <c r="L888" s="206" t="e">
        <f t="shared" si="123"/>
        <v>#DIV/0!</v>
      </c>
      <c r="M888" s="206" t="e">
        <f t="shared" si="124"/>
        <v>#DIV/0!</v>
      </c>
      <c r="N888" s="206" t="e">
        <f t="shared" si="129"/>
        <v>#DIV/0!</v>
      </c>
      <c r="O888" s="206">
        <f>O884+O885+O886</f>
        <v>0</v>
      </c>
      <c r="P888" s="206" t="e">
        <f t="shared" si="125"/>
        <v>#DIV/0!</v>
      </c>
      <c r="Q888" s="206">
        <f>Q887</f>
        <v>0</v>
      </c>
      <c r="R888" s="41">
        <f t="shared" si="126"/>
        <v>0</v>
      </c>
    </row>
    <row r="889" spans="1:18" ht="12.75" hidden="1">
      <c r="A889" s="13"/>
      <c r="B889" s="13"/>
      <c r="C889" s="14"/>
      <c r="D889" s="220"/>
      <c r="E889" s="16"/>
      <c r="F889" s="276"/>
      <c r="G889" s="13"/>
      <c r="H889" s="15" t="s">
        <v>434</v>
      </c>
      <c r="I889" s="206"/>
      <c r="J889" s="206"/>
      <c r="K889" s="206"/>
      <c r="L889" s="206"/>
      <c r="M889" s="206" t="e">
        <f t="shared" si="124"/>
        <v>#DIV/0!</v>
      </c>
      <c r="N889" s="206" t="e">
        <f t="shared" si="129"/>
        <v>#DIV/0!</v>
      </c>
      <c r="O889" s="206"/>
      <c r="P889" s="206" t="e">
        <f t="shared" si="125"/>
        <v>#DIV/0!</v>
      </c>
      <c r="Q889" s="206"/>
      <c r="R889" s="41">
        <f t="shared" si="126"/>
        <v>0</v>
      </c>
    </row>
    <row r="890" spans="1:18" ht="12.75" hidden="1">
      <c r="A890" s="13"/>
      <c r="B890" s="13"/>
      <c r="C890" s="14"/>
      <c r="D890" s="220"/>
      <c r="E890" s="16"/>
      <c r="F890" s="276"/>
      <c r="G890" s="16" t="s">
        <v>52</v>
      </c>
      <c r="H890" s="173" t="s">
        <v>45</v>
      </c>
      <c r="I890" s="41">
        <f aca="true" t="shared" si="130" ref="I890:K892">I884</f>
        <v>0</v>
      </c>
      <c r="J890" s="41">
        <f t="shared" si="130"/>
        <v>0</v>
      </c>
      <c r="K890" s="41">
        <f t="shared" si="130"/>
        <v>0</v>
      </c>
      <c r="L890" s="206" t="e">
        <f t="shared" si="123"/>
        <v>#DIV/0!</v>
      </c>
      <c r="M890" s="206" t="e">
        <f t="shared" si="124"/>
        <v>#DIV/0!</v>
      </c>
      <c r="N890" s="206" t="e">
        <f t="shared" si="129"/>
        <v>#DIV/0!</v>
      </c>
      <c r="O890" s="41">
        <f>O884</f>
        <v>0</v>
      </c>
      <c r="P890" s="206" t="e">
        <f t="shared" si="125"/>
        <v>#DIV/0!</v>
      </c>
      <c r="Q890" s="41"/>
      <c r="R890" s="41">
        <f t="shared" si="126"/>
        <v>0</v>
      </c>
    </row>
    <row r="891" spans="1:18" ht="25.5" hidden="1">
      <c r="A891" s="13"/>
      <c r="B891" s="13"/>
      <c r="C891" s="14"/>
      <c r="D891" s="220"/>
      <c r="E891" s="16"/>
      <c r="F891" s="276"/>
      <c r="G891" s="16" t="s">
        <v>52</v>
      </c>
      <c r="H891" s="173" t="s">
        <v>509</v>
      </c>
      <c r="I891" s="41">
        <f t="shared" si="130"/>
        <v>0</v>
      </c>
      <c r="J891" s="41">
        <f t="shared" si="130"/>
        <v>0</v>
      </c>
      <c r="K891" s="41">
        <f t="shared" si="130"/>
        <v>0</v>
      </c>
      <c r="L891" s="206" t="e">
        <f t="shared" si="123"/>
        <v>#DIV/0!</v>
      </c>
      <c r="M891" s="206" t="e">
        <f t="shared" si="124"/>
        <v>#DIV/0!</v>
      </c>
      <c r="N891" s="206" t="e">
        <f t="shared" si="129"/>
        <v>#DIV/0!</v>
      </c>
      <c r="O891" s="41">
        <f>O885</f>
        <v>0</v>
      </c>
      <c r="P891" s="206" t="e">
        <f t="shared" si="125"/>
        <v>#DIV/0!</v>
      </c>
      <c r="Q891" s="41">
        <f>Q884</f>
        <v>0</v>
      </c>
      <c r="R891" s="41">
        <f t="shared" si="126"/>
        <v>0</v>
      </c>
    </row>
    <row r="892" spans="1:18" ht="12.75" hidden="1">
      <c r="A892" s="13"/>
      <c r="B892" s="13"/>
      <c r="C892" s="14"/>
      <c r="D892" s="220"/>
      <c r="E892" s="16"/>
      <c r="F892" s="276"/>
      <c r="G892" s="16" t="s">
        <v>52</v>
      </c>
      <c r="H892" s="173" t="s">
        <v>488</v>
      </c>
      <c r="I892" s="41">
        <f t="shared" si="130"/>
        <v>0</v>
      </c>
      <c r="J892" s="41">
        <f t="shared" si="130"/>
        <v>0</v>
      </c>
      <c r="K892" s="41">
        <f t="shared" si="130"/>
        <v>0</v>
      </c>
      <c r="L892" s="206" t="e">
        <f t="shared" si="123"/>
        <v>#DIV/0!</v>
      </c>
      <c r="M892" s="206" t="e">
        <f t="shared" si="124"/>
        <v>#DIV/0!</v>
      </c>
      <c r="N892" s="206" t="e">
        <f t="shared" si="129"/>
        <v>#DIV/0!</v>
      </c>
      <c r="O892" s="41">
        <f>O886</f>
        <v>0</v>
      </c>
      <c r="P892" s="206" t="e">
        <f t="shared" si="125"/>
        <v>#DIV/0!</v>
      </c>
      <c r="Q892" s="41">
        <f>Q885</f>
        <v>0</v>
      </c>
      <c r="R892" s="41">
        <f t="shared" si="126"/>
        <v>0</v>
      </c>
    </row>
    <row r="893" spans="1:18" ht="12.75" hidden="1">
      <c r="A893" s="13"/>
      <c r="B893" s="13"/>
      <c r="C893" s="14"/>
      <c r="D893" s="220"/>
      <c r="E893" s="16"/>
      <c r="F893" s="276"/>
      <c r="G893" s="16" t="s">
        <v>80</v>
      </c>
      <c r="H893" s="173" t="s">
        <v>585</v>
      </c>
      <c r="I893" s="41"/>
      <c r="J893" s="41"/>
      <c r="K893" s="41"/>
      <c r="L893" s="206" t="e">
        <f t="shared" si="123"/>
        <v>#DIV/0!</v>
      </c>
      <c r="M893" s="206" t="e">
        <f t="shared" si="124"/>
        <v>#DIV/0!</v>
      </c>
      <c r="N893" s="206" t="e">
        <f t="shared" si="129"/>
        <v>#DIV/0!</v>
      </c>
      <c r="O893" s="41"/>
      <c r="P893" s="206" t="e">
        <f t="shared" si="125"/>
        <v>#DIV/0!</v>
      </c>
      <c r="Q893" s="41">
        <f>Q815</f>
        <v>0</v>
      </c>
      <c r="R893" s="41">
        <f t="shared" si="126"/>
        <v>0</v>
      </c>
    </row>
    <row r="894" spans="1:18" ht="12.75" hidden="1">
      <c r="A894" s="13"/>
      <c r="B894" s="13"/>
      <c r="C894" s="14"/>
      <c r="D894" s="220"/>
      <c r="E894" s="16"/>
      <c r="F894" s="276"/>
      <c r="G894" s="13"/>
      <c r="H894" s="15" t="s">
        <v>433</v>
      </c>
      <c r="I894" s="206">
        <f>SUM(I890:I892)</f>
        <v>0</v>
      </c>
      <c r="J894" s="206">
        <f>SUM(J890:J892)</f>
        <v>0</v>
      </c>
      <c r="K894" s="206">
        <f>SUM(K890:K892)</f>
        <v>0</v>
      </c>
      <c r="L894" s="206" t="e">
        <f t="shared" si="123"/>
        <v>#DIV/0!</v>
      </c>
      <c r="M894" s="206" t="e">
        <f t="shared" si="124"/>
        <v>#DIV/0!</v>
      </c>
      <c r="N894" s="206" t="e">
        <f t="shared" si="129"/>
        <v>#DIV/0!</v>
      </c>
      <c r="O894" s="206">
        <f>SUM(O890:O892)</f>
        <v>0</v>
      </c>
      <c r="P894" s="206" t="e">
        <f t="shared" si="125"/>
        <v>#DIV/0!</v>
      </c>
      <c r="Q894" s="206">
        <f>Q888</f>
        <v>0</v>
      </c>
      <c r="R894" s="41">
        <f t="shared" si="126"/>
        <v>0</v>
      </c>
    </row>
    <row r="895" spans="1:18" ht="25.5" hidden="1">
      <c r="A895" s="13"/>
      <c r="B895" s="13"/>
      <c r="C895" s="14"/>
      <c r="D895" s="169"/>
      <c r="E895" s="169"/>
      <c r="F895" s="276"/>
      <c r="G895" s="13"/>
      <c r="H895" s="212" t="s">
        <v>635</v>
      </c>
      <c r="I895" s="206">
        <f>I896</f>
        <v>0</v>
      </c>
      <c r="J895" s="206">
        <f>J896</f>
        <v>0</v>
      </c>
      <c r="K895" s="206">
        <f>K896</f>
        <v>0</v>
      </c>
      <c r="L895" s="206" t="e">
        <f t="shared" si="123"/>
        <v>#DIV/0!</v>
      </c>
      <c r="M895" s="206" t="e">
        <f t="shared" si="124"/>
        <v>#DIV/0!</v>
      </c>
      <c r="N895" s="206" t="e">
        <f t="shared" si="129"/>
        <v>#DIV/0!</v>
      </c>
      <c r="O895" s="206">
        <f>O896</f>
        <v>0</v>
      </c>
      <c r="P895" s="206" t="e">
        <f t="shared" si="125"/>
        <v>#DIV/0!</v>
      </c>
      <c r="Q895" s="206">
        <f>Q896</f>
        <v>0</v>
      </c>
      <c r="R895" s="41">
        <f t="shared" si="126"/>
        <v>0</v>
      </c>
    </row>
    <row r="896" spans="1:18" ht="12.75" hidden="1">
      <c r="A896" s="13"/>
      <c r="B896" s="13"/>
      <c r="C896" s="14"/>
      <c r="D896" s="169"/>
      <c r="E896" s="169" t="s">
        <v>11</v>
      </c>
      <c r="F896" s="276"/>
      <c r="G896" s="16" t="s">
        <v>52</v>
      </c>
      <c r="H896" s="173" t="s">
        <v>45</v>
      </c>
      <c r="I896" s="41">
        <f>I853+I856+I858</f>
        <v>0</v>
      </c>
      <c r="J896" s="41">
        <f>J853+J856+J858</f>
        <v>0</v>
      </c>
      <c r="K896" s="41">
        <f>K853+K856+K858</f>
        <v>0</v>
      </c>
      <c r="L896" s="206" t="e">
        <f t="shared" si="123"/>
        <v>#DIV/0!</v>
      </c>
      <c r="M896" s="206" t="e">
        <f t="shared" si="124"/>
        <v>#DIV/0!</v>
      </c>
      <c r="N896" s="206" t="e">
        <f t="shared" si="129"/>
        <v>#DIV/0!</v>
      </c>
      <c r="O896" s="41">
        <f>O853+O856+O858</f>
        <v>0</v>
      </c>
      <c r="P896" s="206" t="e">
        <f t="shared" si="125"/>
        <v>#DIV/0!</v>
      </c>
      <c r="Q896" s="41">
        <f>Q853+Q856+Q858</f>
        <v>0</v>
      </c>
      <c r="R896" s="41">
        <f t="shared" si="126"/>
        <v>0</v>
      </c>
    </row>
    <row r="897" spans="1:18" ht="25.5" hidden="1">
      <c r="A897" s="13"/>
      <c r="B897" s="13"/>
      <c r="C897" s="14"/>
      <c r="D897" s="169"/>
      <c r="E897" s="169"/>
      <c r="F897" s="276"/>
      <c r="G897" s="13"/>
      <c r="H897" s="212" t="s">
        <v>655</v>
      </c>
      <c r="I897" s="206">
        <f>I898</f>
        <v>0</v>
      </c>
      <c r="J897" s="206">
        <f>J898</f>
        <v>0</v>
      </c>
      <c r="K897" s="206">
        <f>K898</f>
        <v>0</v>
      </c>
      <c r="L897" s="206" t="e">
        <f t="shared" si="123"/>
        <v>#DIV/0!</v>
      </c>
      <c r="M897" s="206" t="e">
        <f aca="true" t="shared" si="131" ref="M897:M964">(K897/J897)*100</f>
        <v>#DIV/0!</v>
      </c>
      <c r="N897" s="206" t="e">
        <f t="shared" si="129"/>
        <v>#DIV/0!</v>
      </c>
      <c r="O897" s="206">
        <f>O898</f>
        <v>0</v>
      </c>
      <c r="P897" s="206" t="e">
        <f t="shared" si="125"/>
        <v>#DIV/0!</v>
      </c>
      <c r="Q897" s="206">
        <f>Q898</f>
        <v>0</v>
      </c>
      <c r="R897" s="41">
        <f t="shared" si="126"/>
        <v>0</v>
      </c>
    </row>
    <row r="898" spans="1:18" ht="12.75" hidden="1">
      <c r="A898" s="13"/>
      <c r="B898" s="13"/>
      <c r="C898" s="14"/>
      <c r="D898" s="169"/>
      <c r="E898" s="169" t="s">
        <v>7</v>
      </c>
      <c r="F898" s="276"/>
      <c r="G898" s="16" t="s">
        <v>52</v>
      </c>
      <c r="H898" s="173" t="s">
        <v>45</v>
      </c>
      <c r="I898" s="41">
        <f>I849</f>
        <v>0</v>
      </c>
      <c r="J898" s="41">
        <f>J849</f>
        <v>0</v>
      </c>
      <c r="K898" s="41">
        <f>K849</f>
        <v>0</v>
      </c>
      <c r="L898" s="206" t="e">
        <f t="shared" si="123"/>
        <v>#DIV/0!</v>
      </c>
      <c r="M898" s="206" t="e">
        <f t="shared" si="131"/>
        <v>#DIV/0!</v>
      </c>
      <c r="N898" s="206" t="e">
        <f t="shared" si="129"/>
        <v>#DIV/0!</v>
      </c>
      <c r="O898" s="41">
        <f>O849</f>
        <v>0</v>
      </c>
      <c r="P898" s="206" t="e">
        <f t="shared" si="125"/>
        <v>#DIV/0!</v>
      </c>
      <c r="Q898" s="41">
        <f>Q849</f>
        <v>0</v>
      </c>
      <c r="R898" s="41">
        <f t="shared" si="126"/>
        <v>0</v>
      </c>
    </row>
    <row r="899" spans="1:18" ht="25.5" hidden="1">
      <c r="A899" s="13"/>
      <c r="B899" s="13"/>
      <c r="C899" s="14"/>
      <c r="D899" s="169"/>
      <c r="E899" s="169"/>
      <c r="F899" s="276"/>
      <c r="G899" s="13"/>
      <c r="H899" s="212" t="s">
        <v>656</v>
      </c>
      <c r="I899" s="206">
        <f>I900</f>
        <v>0</v>
      </c>
      <c r="J899" s="206">
        <f>J900</f>
        <v>0</v>
      </c>
      <c r="K899" s="206">
        <f>K900</f>
        <v>0</v>
      </c>
      <c r="L899" s="206" t="e">
        <f t="shared" si="123"/>
        <v>#DIV/0!</v>
      </c>
      <c r="M899" s="206" t="e">
        <f t="shared" si="131"/>
        <v>#DIV/0!</v>
      </c>
      <c r="N899" s="206" t="e">
        <f t="shared" si="129"/>
        <v>#DIV/0!</v>
      </c>
      <c r="O899" s="206">
        <f>O900</f>
        <v>0</v>
      </c>
      <c r="P899" s="206" t="e">
        <f t="shared" si="125"/>
        <v>#DIV/0!</v>
      </c>
      <c r="Q899" s="206">
        <f>Q900</f>
        <v>0</v>
      </c>
      <c r="R899" s="41">
        <f t="shared" si="126"/>
        <v>0</v>
      </c>
    </row>
    <row r="900" spans="1:18" ht="12.75" hidden="1">
      <c r="A900" s="13"/>
      <c r="B900" s="13"/>
      <c r="C900" s="14"/>
      <c r="D900" s="169"/>
      <c r="E900" s="169" t="s">
        <v>12</v>
      </c>
      <c r="F900" s="276"/>
      <c r="G900" s="16" t="s">
        <v>52</v>
      </c>
      <c r="H900" s="173" t="s">
        <v>45</v>
      </c>
      <c r="I900" s="41">
        <f>I818+I820+I844+I846</f>
        <v>0</v>
      </c>
      <c r="J900" s="41">
        <f>J818+J820+J844+J846</f>
        <v>0</v>
      </c>
      <c r="K900" s="41">
        <f>K818+K820+K844+K846</f>
        <v>0</v>
      </c>
      <c r="L900" s="206" t="e">
        <f t="shared" si="123"/>
        <v>#DIV/0!</v>
      </c>
      <c r="M900" s="206" t="e">
        <f t="shared" si="131"/>
        <v>#DIV/0!</v>
      </c>
      <c r="N900" s="206" t="e">
        <f t="shared" si="129"/>
        <v>#DIV/0!</v>
      </c>
      <c r="O900" s="41">
        <f>O818+O820+O844+O846</f>
        <v>0</v>
      </c>
      <c r="P900" s="206" t="e">
        <f t="shared" si="125"/>
        <v>#DIV/0!</v>
      </c>
      <c r="Q900" s="41">
        <f>Q818+Q820+Q844</f>
        <v>0</v>
      </c>
      <c r="R900" s="41">
        <f t="shared" si="126"/>
        <v>0</v>
      </c>
    </row>
    <row r="901" spans="1:18" ht="25.5" hidden="1">
      <c r="A901" s="13"/>
      <c r="B901" s="13"/>
      <c r="C901" s="14"/>
      <c r="D901" s="169"/>
      <c r="E901" s="169"/>
      <c r="F901" s="276"/>
      <c r="G901" s="13"/>
      <c r="H901" s="212" t="s">
        <v>657</v>
      </c>
      <c r="I901" s="206">
        <f>I902+I903</f>
        <v>0</v>
      </c>
      <c r="J901" s="206">
        <f>J902+J903</f>
        <v>0</v>
      </c>
      <c r="K901" s="206">
        <f>K902+K903</f>
        <v>0</v>
      </c>
      <c r="L901" s="206" t="e">
        <f t="shared" si="123"/>
        <v>#DIV/0!</v>
      </c>
      <c r="M901" s="206" t="e">
        <f t="shared" si="131"/>
        <v>#DIV/0!</v>
      </c>
      <c r="N901" s="206" t="e">
        <f t="shared" si="129"/>
        <v>#DIV/0!</v>
      </c>
      <c r="O901" s="206">
        <f>O902+O903</f>
        <v>0</v>
      </c>
      <c r="P901" s="206" t="e">
        <f t="shared" si="125"/>
        <v>#DIV/0!</v>
      </c>
      <c r="Q901" s="206">
        <f>Q902</f>
        <v>0</v>
      </c>
      <c r="R901" s="41">
        <f t="shared" si="126"/>
        <v>0</v>
      </c>
    </row>
    <row r="902" spans="1:18" ht="12.75" hidden="1">
      <c r="A902" s="13"/>
      <c r="B902" s="13"/>
      <c r="C902" s="14"/>
      <c r="D902" s="169"/>
      <c r="E902" s="169" t="s">
        <v>13</v>
      </c>
      <c r="F902" s="276"/>
      <c r="G902" s="16" t="s">
        <v>52</v>
      </c>
      <c r="H902" s="173" t="s">
        <v>45</v>
      </c>
      <c r="I902" s="41">
        <f>I861+I863+I865+I867-I903</f>
        <v>0</v>
      </c>
      <c r="J902" s="41">
        <f>J861+J863+J865+J867-J903</f>
        <v>0</v>
      </c>
      <c r="K902" s="41">
        <f>K861+K863+K865+K867-K903</f>
        <v>0</v>
      </c>
      <c r="L902" s="206" t="e">
        <f t="shared" si="123"/>
        <v>#DIV/0!</v>
      </c>
      <c r="M902" s="206" t="e">
        <f t="shared" si="131"/>
        <v>#DIV/0!</v>
      </c>
      <c r="N902" s="206" t="e">
        <f t="shared" si="129"/>
        <v>#DIV/0!</v>
      </c>
      <c r="O902" s="41">
        <f>O861+O863+O865+O867-O903</f>
        <v>0</v>
      </c>
      <c r="P902" s="206" t="e">
        <f t="shared" si="125"/>
        <v>#DIV/0!</v>
      </c>
      <c r="Q902" s="41">
        <f>Q861+Q863+Q865</f>
        <v>0</v>
      </c>
      <c r="R902" s="41">
        <f t="shared" si="126"/>
        <v>0</v>
      </c>
    </row>
    <row r="903" spans="1:18" ht="25.5" hidden="1">
      <c r="A903" s="13"/>
      <c r="B903" s="13"/>
      <c r="C903" s="14"/>
      <c r="D903" s="169"/>
      <c r="E903" s="169" t="s">
        <v>756</v>
      </c>
      <c r="F903" s="276"/>
      <c r="G903" s="16" t="s">
        <v>755</v>
      </c>
      <c r="H903" s="173" t="s">
        <v>754</v>
      </c>
      <c r="I903" s="41">
        <v>0</v>
      </c>
      <c r="J903" s="41">
        <v>0</v>
      </c>
      <c r="K903" s="41">
        <v>0</v>
      </c>
      <c r="L903" s="206"/>
      <c r="M903" s="206" t="e">
        <f t="shared" si="131"/>
        <v>#DIV/0!</v>
      </c>
      <c r="N903" s="206" t="e">
        <f t="shared" si="129"/>
        <v>#DIV/0!</v>
      </c>
      <c r="O903" s="41">
        <v>0</v>
      </c>
      <c r="P903" s="206" t="e">
        <f t="shared" si="125"/>
        <v>#DIV/0!</v>
      </c>
      <c r="Q903" s="41">
        <v>0</v>
      </c>
      <c r="R903" s="41">
        <f t="shared" si="126"/>
        <v>0</v>
      </c>
    </row>
    <row r="904" spans="1:18" ht="25.5" hidden="1">
      <c r="A904" s="13"/>
      <c r="B904" s="13"/>
      <c r="C904" s="14"/>
      <c r="D904" s="169"/>
      <c r="E904" s="169"/>
      <c r="F904" s="276"/>
      <c r="G904" s="13"/>
      <c r="H904" s="212" t="s">
        <v>705</v>
      </c>
      <c r="I904" s="206">
        <f>I905</f>
        <v>0</v>
      </c>
      <c r="J904" s="206">
        <f>J905</f>
        <v>0</v>
      </c>
      <c r="K904" s="206">
        <f>K905</f>
        <v>0</v>
      </c>
      <c r="L904" s="206" t="e">
        <f>(K904/I904)*100</f>
        <v>#DIV/0!</v>
      </c>
      <c r="M904" s="206" t="e">
        <f t="shared" si="131"/>
        <v>#DIV/0!</v>
      </c>
      <c r="N904" s="206" t="e">
        <f t="shared" si="129"/>
        <v>#DIV/0!</v>
      </c>
      <c r="O904" s="206">
        <f>O905</f>
        <v>0</v>
      </c>
      <c r="P904" s="206" t="e">
        <f t="shared" si="125"/>
        <v>#DIV/0!</v>
      </c>
      <c r="Q904" s="206">
        <f>Q905</f>
        <v>0</v>
      </c>
      <c r="R904" s="41">
        <f t="shared" si="126"/>
        <v>0</v>
      </c>
    </row>
    <row r="905" spans="1:18" ht="12.75" hidden="1">
      <c r="A905" s="13"/>
      <c r="B905" s="13"/>
      <c r="C905" s="14"/>
      <c r="D905" s="169"/>
      <c r="E905" s="169" t="s">
        <v>14</v>
      </c>
      <c r="F905" s="276"/>
      <c r="G905" s="16" t="s">
        <v>52</v>
      </c>
      <c r="H905" s="173" t="s">
        <v>45</v>
      </c>
      <c r="I905" s="41"/>
      <c r="J905" s="41"/>
      <c r="K905" s="41"/>
      <c r="L905" s="206" t="e">
        <f>(K905/I905)*100</f>
        <v>#DIV/0!</v>
      </c>
      <c r="M905" s="206" t="e">
        <f t="shared" si="131"/>
        <v>#DIV/0!</v>
      </c>
      <c r="N905" s="206" t="e">
        <f t="shared" si="129"/>
        <v>#DIV/0!</v>
      </c>
      <c r="O905" s="41"/>
      <c r="P905" s="206" t="e">
        <f t="shared" si="125"/>
        <v>#DIV/0!</v>
      </c>
      <c r="Q905" s="41">
        <f>Q870</f>
        <v>0</v>
      </c>
      <c r="R905" s="41">
        <f t="shared" si="126"/>
        <v>0</v>
      </c>
    </row>
    <row r="906" spans="1:18" ht="25.5" hidden="1">
      <c r="A906" s="13"/>
      <c r="B906" s="13"/>
      <c r="C906" s="14"/>
      <c r="D906" s="169"/>
      <c r="E906" s="169"/>
      <c r="F906" s="276"/>
      <c r="G906" s="13"/>
      <c r="H906" s="212" t="s">
        <v>658</v>
      </c>
      <c r="I906" s="206">
        <f>I907+I908</f>
        <v>0</v>
      </c>
      <c r="J906" s="206">
        <f>J907+J908</f>
        <v>0</v>
      </c>
      <c r="K906" s="206">
        <f>K907+K908</f>
        <v>0</v>
      </c>
      <c r="L906" s="206" t="e">
        <f>(K906/I906)*100</f>
        <v>#DIV/0!</v>
      </c>
      <c r="M906" s="206" t="e">
        <f t="shared" si="131"/>
        <v>#DIV/0!</v>
      </c>
      <c r="N906" s="206" t="e">
        <f t="shared" si="129"/>
        <v>#DIV/0!</v>
      </c>
      <c r="O906" s="206">
        <f>O907+O908</f>
        <v>0</v>
      </c>
      <c r="P906" s="206" t="e">
        <f t="shared" si="125"/>
        <v>#DIV/0!</v>
      </c>
      <c r="Q906" s="206">
        <f>Q907+Q908</f>
        <v>0</v>
      </c>
      <c r="R906" s="41">
        <f t="shared" si="126"/>
        <v>0</v>
      </c>
    </row>
    <row r="907" spans="1:18" ht="12.75" hidden="1">
      <c r="A907" s="13"/>
      <c r="B907" s="13"/>
      <c r="C907" s="14"/>
      <c r="D907" s="169"/>
      <c r="E907" s="169" t="s">
        <v>10</v>
      </c>
      <c r="F907" s="276"/>
      <c r="G907" s="16" t="s">
        <v>52</v>
      </c>
      <c r="H907" s="173" t="s">
        <v>45</v>
      </c>
      <c r="I907" s="41">
        <f>I873</f>
        <v>0</v>
      </c>
      <c r="J907" s="41">
        <f>J873</f>
        <v>0</v>
      </c>
      <c r="K907" s="41">
        <f>K873</f>
        <v>0</v>
      </c>
      <c r="L907" s="206">
        <v>0</v>
      </c>
      <c r="M907" s="206" t="e">
        <f t="shared" si="131"/>
        <v>#DIV/0!</v>
      </c>
      <c r="N907" s="206" t="e">
        <f t="shared" si="129"/>
        <v>#DIV/0!</v>
      </c>
      <c r="O907" s="41">
        <f>O873</f>
        <v>0</v>
      </c>
      <c r="P907" s="206" t="e">
        <f t="shared" si="125"/>
        <v>#DIV/0!</v>
      </c>
      <c r="Q907" s="41">
        <f>Q873</f>
        <v>0</v>
      </c>
      <c r="R907" s="41">
        <f t="shared" si="126"/>
        <v>0</v>
      </c>
    </row>
    <row r="908" spans="1:18" ht="25.5" hidden="1">
      <c r="A908" s="13"/>
      <c r="B908" s="13"/>
      <c r="C908" s="14"/>
      <c r="D908" s="169"/>
      <c r="E908" s="169"/>
      <c r="F908" s="276"/>
      <c r="G908" s="13"/>
      <c r="H908" s="15" t="s">
        <v>653</v>
      </c>
      <c r="I908" s="41">
        <f>I875</f>
        <v>0</v>
      </c>
      <c r="J908" s="41">
        <f>J875</f>
        <v>0</v>
      </c>
      <c r="K908" s="41">
        <f>K875</f>
        <v>0</v>
      </c>
      <c r="L908" s="206" t="e">
        <f>(K908/I908)*100</f>
        <v>#DIV/0!</v>
      </c>
      <c r="M908" s="206" t="e">
        <f t="shared" si="131"/>
        <v>#DIV/0!</v>
      </c>
      <c r="N908" s="206" t="e">
        <f t="shared" si="129"/>
        <v>#DIV/0!</v>
      </c>
      <c r="O908" s="41">
        <f>O875</f>
        <v>0</v>
      </c>
      <c r="P908" s="206" t="e">
        <f t="shared" si="125"/>
        <v>#DIV/0!</v>
      </c>
      <c r="Q908" s="41">
        <f>Q875</f>
        <v>0</v>
      </c>
      <c r="R908" s="41">
        <f t="shared" si="126"/>
        <v>0</v>
      </c>
    </row>
    <row r="909" spans="1:18" ht="13.5" customHeight="1">
      <c r="A909" s="13"/>
      <c r="B909" s="14"/>
      <c r="C909" s="14"/>
      <c r="D909" s="220"/>
      <c r="E909" s="16"/>
      <c r="F909" s="276"/>
      <c r="G909" s="13"/>
      <c r="H909" s="202" t="s">
        <v>129</v>
      </c>
      <c r="I909" s="206">
        <f aca="true" t="shared" si="132" ref="I909:K910">I910</f>
        <v>38000510</v>
      </c>
      <c r="J909" s="206">
        <f t="shared" si="132"/>
        <v>37687760</v>
      </c>
      <c r="K909" s="206">
        <f t="shared" si="132"/>
        <v>41097686</v>
      </c>
      <c r="L909" s="206">
        <f aca="true" t="shared" si="133" ref="L909:L918">(K909/I909)*100</f>
        <v>108.15035377156781</v>
      </c>
      <c r="M909" s="206">
        <f t="shared" si="131"/>
        <v>109.04783409786094</v>
      </c>
      <c r="N909" s="206">
        <f t="shared" si="129"/>
        <v>108.15035377156781</v>
      </c>
      <c r="O909" s="206">
        <f>O910</f>
        <v>14271955.94</v>
      </c>
      <c r="P909" s="206">
        <f t="shared" si="125"/>
        <v>34.72690880941569</v>
      </c>
      <c r="Q909" s="206">
        <f>Q910</f>
        <v>0</v>
      </c>
      <c r="R909" s="41">
        <f t="shared" si="126"/>
        <v>14271955.94</v>
      </c>
    </row>
    <row r="910" spans="1:18" ht="25.5">
      <c r="A910" s="13"/>
      <c r="B910" s="213"/>
      <c r="C910" s="14"/>
      <c r="D910" s="160" t="s">
        <v>725</v>
      </c>
      <c r="E910" s="160"/>
      <c r="F910" s="318"/>
      <c r="G910" s="14"/>
      <c r="H910" s="15" t="s">
        <v>871</v>
      </c>
      <c r="I910" s="206">
        <f t="shared" si="132"/>
        <v>38000510</v>
      </c>
      <c r="J910" s="206">
        <f t="shared" si="132"/>
        <v>37687760</v>
      </c>
      <c r="K910" s="206">
        <f t="shared" si="132"/>
        <v>41097686</v>
      </c>
      <c r="L910" s="206">
        <f t="shared" si="133"/>
        <v>108.15035377156781</v>
      </c>
      <c r="M910" s="206">
        <f t="shared" si="131"/>
        <v>109.04783409786094</v>
      </c>
      <c r="N910" s="206">
        <f t="shared" si="129"/>
        <v>108.15035377156781</v>
      </c>
      <c r="O910" s="206">
        <f>O911</f>
        <v>14271955.94</v>
      </c>
      <c r="P910" s="206">
        <f t="shared" si="125"/>
        <v>34.72690880941569</v>
      </c>
      <c r="Q910" s="206">
        <f>Q911</f>
        <v>0</v>
      </c>
      <c r="R910" s="41">
        <f t="shared" si="126"/>
        <v>14271955.94</v>
      </c>
    </row>
    <row r="911" spans="1:18" ht="12.75">
      <c r="A911" s="13"/>
      <c r="B911" s="213"/>
      <c r="C911" s="14">
        <v>912</v>
      </c>
      <c r="D911" s="160"/>
      <c r="E911" s="160"/>
      <c r="F911" s="318"/>
      <c r="G911" s="14"/>
      <c r="H911" s="15" t="s">
        <v>926</v>
      </c>
      <c r="I911" s="206">
        <f>I912+I937+I963+I989+I1013+I1042</f>
        <v>38000510</v>
      </c>
      <c r="J911" s="206">
        <f>J912+J937+J963+J989+J1013+J1042</f>
        <v>37687760</v>
      </c>
      <c r="K911" s="206">
        <f>K912+K937+K963+K989+K1013+K1042</f>
        <v>41097686</v>
      </c>
      <c r="L911" s="206">
        <f>L910</f>
        <v>108.15035377156781</v>
      </c>
      <c r="M911" s="206">
        <f t="shared" si="131"/>
        <v>109.04783409786094</v>
      </c>
      <c r="N911" s="206">
        <f t="shared" si="129"/>
        <v>108.15035377156781</v>
      </c>
      <c r="O911" s="206">
        <f>O912+O937+O963+O989+O1013+O1042</f>
        <v>14271955.94</v>
      </c>
      <c r="P911" s="206">
        <f t="shared" si="125"/>
        <v>34.72690880941569</v>
      </c>
      <c r="Q911" s="206">
        <f>Q912+Q937+Q963+Q989+Q1013+Q1042</f>
        <v>0</v>
      </c>
      <c r="R911" s="41">
        <f t="shared" si="126"/>
        <v>14271955.94</v>
      </c>
    </row>
    <row r="912" spans="1:18" ht="13.5" customHeight="1">
      <c r="A912" s="13"/>
      <c r="B912" s="13"/>
      <c r="C912" s="14"/>
      <c r="D912" s="220"/>
      <c r="E912" s="16"/>
      <c r="F912" s="276"/>
      <c r="G912" s="13"/>
      <c r="H912" s="267" t="s">
        <v>130</v>
      </c>
      <c r="I912" s="206">
        <f aca="true" t="shared" si="134" ref="I912:K913">I913</f>
        <v>13438000</v>
      </c>
      <c r="J912" s="206">
        <f t="shared" si="134"/>
        <v>13438000</v>
      </c>
      <c r="K912" s="206">
        <f t="shared" si="134"/>
        <v>15010000</v>
      </c>
      <c r="L912" s="206">
        <f t="shared" si="133"/>
        <v>111.69816937044203</v>
      </c>
      <c r="M912" s="206">
        <f t="shared" si="131"/>
        <v>111.69816937044203</v>
      </c>
      <c r="N912" s="206">
        <f t="shared" si="129"/>
        <v>111.69816937044203</v>
      </c>
      <c r="O912" s="206">
        <f>O913</f>
        <v>5488672.88</v>
      </c>
      <c r="P912" s="206">
        <f t="shared" si="125"/>
        <v>36.5667746835443</v>
      </c>
      <c r="Q912" s="206">
        <f>Q913</f>
        <v>0</v>
      </c>
      <c r="R912" s="41">
        <f t="shared" si="126"/>
        <v>5488672.88</v>
      </c>
    </row>
    <row r="913" spans="1:18" ht="13.5" customHeight="1">
      <c r="A913" s="13"/>
      <c r="B913" s="14"/>
      <c r="C913" s="14"/>
      <c r="D913" s="220"/>
      <c r="E913" s="16"/>
      <c r="F913" s="20" t="s">
        <v>359</v>
      </c>
      <c r="G913" s="13">
        <v>463</v>
      </c>
      <c r="H913" s="15" t="s">
        <v>959</v>
      </c>
      <c r="I913" s="206">
        <f t="shared" si="134"/>
        <v>13438000</v>
      </c>
      <c r="J913" s="206">
        <f t="shared" si="134"/>
        <v>13438000</v>
      </c>
      <c r="K913" s="206">
        <f t="shared" si="134"/>
        <v>15010000</v>
      </c>
      <c r="L913" s="206">
        <f t="shared" si="133"/>
        <v>111.69816937044203</v>
      </c>
      <c r="M913" s="206">
        <f t="shared" si="131"/>
        <v>111.69816937044203</v>
      </c>
      <c r="N913" s="206">
        <f t="shared" si="129"/>
        <v>111.69816937044203</v>
      </c>
      <c r="O913" s="206">
        <f>O914</f>
        <v>5488672.88</v>
      </c>
      <c r="P913" s="206">
        <f aca="true" t="shared" si="135" ref="P913:P976">O913/K913*100</f>
        <v>36.5667746835443</v>
      </c>
      <c r="Q913" s="206">
        <f>Q914</f>
        <v>0</v>
      </c>
      <c r="R913" s="41">
        <f t="shared" si="126"/>
        <v>5488672.88</v>
      </c>
    </row>
    <row r="914" spans="1:18" ht="25.5">
      <c r="A914" s="13"/>
      <c r="B914" s="213"/>
      <c r="C914" s="14"/>
      <c r="D914" s="160" t="s">
        <v>726</v>
      </c>
      <c r="E914" s="160"/>
      <c r="F914" s="318"/>
      <c r="G914" s="14"/>
      <c r="H914" s="15" t="s">
        <v>727</v>
      </c>
      <c r="I914" s="206">
        <f>SUM(I915:I929)</f>
        <v>13438000</v>
      </c>
      <c r="J914" s="206">
        <f>SUM(J915:J929)</f>
        <v>13438000</v>
      </c>
      <c r="K914" s="206">
        <f>SUM(K915:K929)</f>
        <v>15010000</v>
      </c>
      <c r="L914" s="206">
        <f t="shared" si="133"/>
        <v>111.69816937044203</v>
      </c>
      <c r="M914" s="206">
        <f t="shared" si="131"/>
        <v>111.69816937044203</v>
      </c>
      <c r="N914" s="206">
        <f t="shared" si="129"/>
        <v>111.69816937044203</v>
      </c>
      <c r="O914" s="206">
        <f>SUM(O915:O929)</f>
        <v>5488672.88</v>
      </c>
      <c r="P914" s="206">
        <f t="shared" si="135"/>
        <v>36.5667746835443</v>
      </c>
      <c r="Q914" s="206">
        <f>SUM(Q915:Q929)</f>
        <v>0</v>
      </c>
      <c r="R914" s="41">
        <f t="shared" si="126"/>
        <v>5488672.88</v>
      </c>
    </row>
    <row r="915" spans="1:18" ht="13.5" customHeight="1">
      <c r="A915" s="13"/>
      <c r="B915" s="13"/>
      <c r="C915" s="14"/>
      <c r="D915" s="220"/>
      <c r="E915" s="16"/>
      <c r="F915" s="276"/>
      <c r="G915" s="13"/>
      <c r="H915" s="166" t="s">
        <v>39</v>
      </c>
      <c r="I915" s="41">
        <v>40000</v>
      </c>
      <c r="J915" s="41">
        <v>40000</v>
      </c>
      <c r="K915" s="41">
        <v>40000</v>
      </c>
      <c r="L915" s="206">
        <f t="shared" si="133"/>
        <v>100</v>
      </c>
      <c r="M915" s="206">
        <f t="shared" si="131"/>
        <v>100</v>
      </c>
      <c r="N915" s="206">
        <f t="shared" si="129"/>
        <v>100</v>
      </c>
      <c r="O915" s="41">
        <v>6628.89</v>
      </c>
      <c r="P915" s="206">
        <f t="shared" si="135"/>
        <v>16.572225000000003</v>
      </c>
      <c r="Q915" s="41">
        <v>0</v>
      </c>
      <c r="R915" s="41">
        <f t="shared" si="126"/>
        <v>6628.89</v>
      </c>
    </row>
    <row r="916" spans="1:18" ht="13.5" customHeight="1">
      <c r="A916" s="13"/>
      <c r="B916" s="13"/>
      <c r="C916" s="14"/>
      <c r="D916" s="220"/>
      <c r="E916" s="16"/>
      <c r="F916" s="276"/>
      <c r="G916" s="13"/>
      <c r="H916" s="166" t="s">
        <v>100</v>
      </c>
      <c r="I916" s="41">
        <v>176000</v>
      </c>
      <c r="J916" s="41">
        <v>170000</v>
      </c>
      <c r="K916" s="41">
        <v>200000</v>
      </c>
      <c r="L916" s="206">
        <f t="shared" si="133"/>
        <v>113.63636363636364</v>
      </c>
      <c r="M916" s="206">
        <f t="shared" si="131"/>
        <v>117.64705882352942</v>
      </c>
      <c r="N916" s="206">
        <f t="shared" si="129"/>
        <v>113.63636363636364</v>
      </c>
      <c r="O916" s="41">
        <v>180151.11</v>
      </c>
      <c r="P916" s="206">
        <f t="shared" si="135"/>
        <v>90.075555</v>
      </c>
      <c r="Q916" s="41">
        <v>0</v>
      </c>
      <c r="R916" s="41">
        <f aca="true" t="shared" si="136" ref="R916:R979">O916+Q916</f>
        <v>180151.11</v>
      </c>
    </row>
    <row r="917" spans="1:18" ht="13.5" customHeight="1">
      <c r="A917" s="13"/>
      <c r="B917" s="13"/>
      <c r="C917" s="14"/>
      <c r="D917" s="220"/>
      <c r="E917" s="16"/>
      <c r="F917" s="276"/>
      <c r="G917" s="13"/>
      <c r="H917" s="166" t="s">
        <v>257</v>
      </c>
      <c r="I917" s="41">
        <v>1894000</v>
      </c>
      <c r="J917" s="41">
        <v>1900000</v>
      </c>
      <c r="K917" s="296">
        <v>1800000</v>
      </c>
      <c r="L917" s="206">
        <f t="shared" si="133"/>
        <v>95.03695881731784</v>
      </c>
      <c r="M917" s="206">
        <f t="shared" si="131"/>
        <v>94.73684210526315</v>
      </c>
      <c r="N917" s="206">
        <f t="shared" si="129"/>
        <v>95.03695881731784</v>
      </c>
      <c r="O917" s="296">
        <v>967006.77</v>
      </c>
      <c r="P917" s="206">
        <f t="shared" si="135"/>
        <v>53.72259833333334</v>
      </c>
      <c r="Q917" s="41">
        <v>0</v>
      </c>
      <c r="R917" s="41">
        <f t="shared" si="136"/>
        <v>967006.77</v>
      </c>
    </row>
    <row r="918" spans="1:18" ht="13.5" customHeight="1">
      <c r="A918" s="13"/>
      <c r="B918" s="13"/>
      <c r="C918" s="14"/>
      <c r="D918" s="220"/>
      <c r="E918" s="16"/>
      <c r="F918" s="276"/>
      <c r="G918" s="13"/>
      <c r="H918" s="166" t="s">
        <v>207</v>
      </c>
      <c r="I918" s="41">
        <v>1205000</v>
      </c>
      <c r="J918" s="41">
        <v>1205000</v>
      </c>
      <c r="K918" s="296">
        <v>1500000</v>
      </c>
      <c r="L918" s="206">
        <f t="shared" si="133"/>
        <v>124.48132780082987</v>
      </c>
      <c r="M918" s="206">
        <f t="shared" si="131"/>
        <v>124.48132780082987</v>
      </c>
      <c r="N918" s="206">
        <f t="shared" si="129"/>
        <v>124.48132780082987</v>
      </c>
      <c r="O918" s="296">
        <v>775533.66</v>
      </c>
      <c r="P918" s="206">
        <f t="shared" si="135"/>
        <v>51.702244</v>
      </c>
      <c r="Q918" s="41">
        <v>0</v>
      </c>
      <c r="R918" s="41">
        <f t="shared" si="136"/>
        <v>775533.66</v>
      </c>
    </row>
    <row r="919" spans="1:18" ht="13.5" customHeight="1">
      <c r="A919" s="13"/>
      <c r="B919" s="13"/>
      <c r="C919" s="14"/>
      <c r="D919" s="220"/>
      <c r="E919" s="16"/>
      <c r="F919" s="276"/>
      <c r="G919" s="13"/>
      <c r="H919" s="166" t="s">
        <v>59</v>
      </c>
      <c r="I919" s="41">
        <v>5938000</v>
      </c>
      <c r="J919" s="41">
        <v>5938000</v>
      </c>
      <c r="K919" s="296">
        <v>5622400</v>
      </c>
      <c r="L919" s="206">
        <f aca="true" t="shared" si="137" ref="L919:L1006">(K919/I919)*100</f>
        <v>94.68507915122937</v>
      </c>
      <c r="M919" s="206">
        <f t="shared" si="131"/>
        <v>94.68507915122937</v>
      </c>
      <c r="N919" s="206">
        <f t="shared" si="129"/>
        <v>94.68507915122937</v>
      </c>
      <c r="O919" s="296">
        <v>2478282.77</v>
      </c>
      <c r="P919" s="206">
        <f t="shared" si="135"/>
        <v>44.07873452618099</v>
      </c>
      <c r="Q919" s="41">
        <v>0</v>
      </c>
      <c r="R919" s="41">
        <f t="shared" si="136"/>
        <v>2478282.77</v>
      </c>
    </row>
    <row r="920" spans="1:18" ht="13.5" customHeight="1">
      <c r="A920" s="13"/>
      <c r="B920" s="13"/>
      <c r="C920" s="14"/>
      <c r="D920" s="220"/>
      <c r="E920" s="16"/>
      <c r="F920" s="276"/>
      <c r="G920" s="13"/>
      <c r="H920" s="166" t="s">
        <v>62</v>
      </c>
      <c r="I920" s="41">
        <v>140000</v>
      </c>
      <c r="J920" s="41">
        <v>140000</v>
      </c>
      <c r="K920" s="296">
        <v>220000</v>
      </c>
      <c r="L920" s="206">
        <f t="shared" si="137"/>
        <v>157.14285714285714</v>
      </c>
      <c r="M920" s="206">
        <f t="shared" si="131"/>
        <v>157.14285714285714</v>
      </c>
      <c r="N920" s="206">
        <f t="shared" si="129"/>
        <v>157.14285714285714</v>
      </c>
      <c r="O920" s="296">
        <v>118302.14</v>
      </c>
      <c r="P920" s="206">
        <f t="shared" si="135"/>
        <v>53.773700000000005</v>
      </c>
      <c r="Q920" s="41">
        <v>0</v>
      </c>
      <c r="R920" s="41">
        <f t="shared" si="136"/>
        <v>118302.14</v>
      </c>
    </row>
    <row r="921" spans="1:18" ht="13.5" customHeight="1">
      <c r="A921" s="13"/>
      <c r="B921" s="13"/>
      <c r="C921" s="14"/>
      <c r="D921" s="220"/>
      <c r="E921" s="16"/>
      <c r="F921" s="276"/>
      <c r="G921" s="13"/>
      <c r="H921" s="166" t="s">
        <v>42</v>
      </c>
      <c r="I921" s="41">
        <v>205000</v>
      </c>
      <c r="J921" s="41">
        <v>205000</v>
      </c>
      <c r="K921" s="296">
        <v>1315600</v>
      </c>
      <c r="L921" s="206">
        <f t="shared" si="137"/>
        <v>641.7560975609756</v>
      </c>
      <c r="M921" s="206">
        <f t="shared" si="131"/>
        <v>641.7560975609756</v>
      </c>
      <c r="N921" s="206">
        <f t="shared" si="129"/>
        <v>641.7560975609756</v>
      </c>
      <c r="O921" s="296">
        <v>243422</v>
      </c>
      <c r="P921" s="206">
        <f t="shared" si="135"/>
        <v>18.502736394040742</v>
      </c>
      <c r="Q921" s="41">
        <v>0</v>
      </c>
      <c r="R921" s="41">
        <f t="shared" si="136"/>
        <v>243422</v>
      </c>
    </row>
    <row r="922" spans="1:18" ht="13.5" customHeight="1">
      <c r="A922" s="13"/>
      <c r="B922" s="13"/>
      <c r="C922" s="14"/>
      <c r="D922" s="220"/>
      <c r="E922" s="16"/>
      <c r="F922" s="276"/>
      <c r="G922" s="13"/>
      <c r="H922" s="166" t="s">
        <v>68</v>
      </c>
      <c r="I922" s="41">
        <v>300000</v>
      </c>
      <c r="J922" s="41">
        <v>300000</v>
      </c>
      <c r="K922" s="296">
        <v>135000</v>
      </c>
      <c r="L922" s="206">
        <f t="shared" si="137"/>
        <v>45</v>
      </c>
      <c r="M922" s="206">
        <f t="shared" si="131"/>
        <v>45</v>
      </c>
      <c r="N922" s="206">
        <f t="shared" si="129"/>
        <v>45</v>
      </c>
      <c r="O922" s="296">
        <v>22610</v>
      </c>
      <c r="P922" s="206">
        <f t="shared" si="135"/>
        <v>16.748148148148147</v>
      </c>
      <c r="Q922" s="41">
        <v>0</v>
      </c>
      <c r="R922" s="41">
        <f t="shared" si="136"/>
        <v>22610</v>
      </c>
    </row>
    <row r="923" spans="1:18" ht="13.5" customHeight="1">
      <c r="A923" s="13"/>
      <c r="B923" s="13"/>
      <c r="C923" s="14"/>
      <c r="D923" s="220"/>
      <c r="E923" s="16"/>
      <c r="F923" s="276"/>
      <c r="G923" s="13"/>
      <c r="H923" s="166" t="s">
        <v>69</v>
      </c>
      <c r="I923" s="41">
        <v>1020000</v>
      </c>
      <c r="J923" s="41">
        <v>1020000</v>
      </c>
      <c r="K923" s="296">
        <v>840000</v>
      </c>
      <c r="L923" s="206">
        <f t="shared" si="137"/>
        <v>82.35294117647058</v>
      </c>
      <c r="M923" s="206">
        <f t="shared" si="131"/>
        <v>82.35294117647058</v>
      </c>
      <c r="N923" s="206">
        <f t="shared" si="129"/>
        <v>82.35294117647058</v>
      </c>
      <c r="O923" s="296">
        <v>223606</v>
      </c>
      <c r="P923" s="206">
        <f t="shared" si="135"/>
        <v>26.61976190476191</v>
      </c>
      <c r="Q923" s="41"/>
      <c r="R923" s="41">
        <f t="shared" si="136"/>
        <v>223606</v>
      </c>
    </row>
    <row r="924" spans="1:18" ht="13.5" customHeight="1">
      <c r="A924" s="13"/>
      <c r="B924" s="13"/>
      <c r="C924" s="14"/>
      <c r="D924" s="220"/>
      <c r="E924" s="16"/>
      <c r="F924" s="276"/>
      <c r="G924" s="13"/>
      <c r="H924" s="166" t="s">
        <v>72</v>
      </c>
      <c r="I924" s="41">
        <v>710000</v>
      </c>
      <c r="J924" s="41">
        <v>710000</v>
      </c>
      <c r="K924" s="41">
        <v>877000</v>
      </c>
      <c r="L924" s="206">
        <f t="shared" si="137"/>
        <v>123.52112676056338</v>
      </c>
      <c r="M924" s="206">
        <f t="shared" si="131"/>
        <v>123.52112676056338</v>
      </c>
      <c r="N924" s="206">
        <f t="shared" si="129"/>
        <v>123.52112676056338</v>
      </c>
      <c r="O924" s="41">
        <v>308014.42</v>
      </c>
      <c r="P924" s="206">
        <f t="shared" si="135"/>
        <v>35.121370581527934</v>
      </c>
      <c r="Q924" s="41">
        <v>0</v>
      </c>
      <c r="R924" s="41">
        <f t="shared" si="136"/>
        <v>308014.42</v>
      </c>
    </row>
    <row r="925" spans="1:18" ht="13.5" customHeight="1">
      <c r="A925" s="13"/>
      <c r="B925" s="13"/>
      <c r="C925" s="14"/>
      <c r="D925" s="220"/>
      <c r="E925" s="16"/>
      <c r="F925" s="276"/>
      <c r="G925" s="13"/>
      <c r="H925" s="166" t="s">
        <v>139</v>
      </c>
      <c r="I925" s="41">
        <v>500000</v>
      </c>
      <c r="J925" s="41">
        <v>500000</v>
      </c>
      <c r="K925" s="41">
        <v>450000</v>
      </c>
      <c r="L925" s="206">
        <f t="shared" si="137"/>
        <v>90</v>
      </c>
      <c r="M925" s="206">
        <f t="shared" si="131"/>
        <v>90</v>
      </c>
      <c r="N925" s="206">
        <f t="shared" si="129"/>
        <v>90</v>
      </c>
      <c r="O925" s="41">
        <v>129800</v>
      </c>
      <c r="P925" s="206">
        <f t="shared" si="135"/>
        <v>28.844444444444445</v>
      </c>
      <c r="Q925" s="41">
        <v>0</v>
      </c>
      <c r="R925" s="41">
        <f t="shared" si="136"/>
        <v>129800</v>
      </c>
    </row>
    <row r="926" spans="1:18" ht="13.5" customHeight="1">
      <c r="A926" s="13"/>
      <c r="B926" s="13"/>
      <c r="C926" s="14"/>
      <c r="D926" s="220"/>
      <c r="E926" s="16"/>
      <c r="F926" s="276"/>
      <c r="G926" s="13"/>
      <c r="H926" s="166" t="s">
        <v>212</v>
      </c>
      <c r="I926" s="41">
        <v>20000</v>
      </c>
      <c r="J926" s="41">
        <v>20000</v>
      </c>
      <c r="K926" s="296">
        <v>40000</v>
      </c>
      <c r="L926" s="206">
        <f t="shared" si="137"/>
        <v>200</v>
      </c>
      <c r="M926" s="206">
        <f t="shared" si="131"/>
        <v>200</v>
      </c>
      <c r="N926" s="206">
        <f t="shared" si="129"/>
        <v>200</v>
      </c>
      <c r="O926" s="296">
        <v>7715.12</v>
      </c>
      <c r="P926" s="206">
        <f t="shared" si="135"/>
        <v>19.2878</v>
      </c>
      <c r="Q926" s="41">
        <v>0</v>
      </c>
      <c r="R926" s="41">
        <f t="shared" si="136"/>
        <v>7715.12</v>
      </c>
    </row>
    <row r="927" spans="1:18" ht="24" customHeight="1">
      <c r="A927" s="13"/>
      <c r="B927" s="13"/>
      <c r="C927" s="14"/>
      <c r="D927" s="220"/>
      <c r="E927" s="16"/>
      <c r="F927" s="276"/>
      <c r="G927" s="13"/>
      <c r="H927" s="173" t="s">
        <v>1239</v>
      </c>
      <c r="I927" s="41">
        <v>1200000</v>
      </c>
      <c r="J927" s="41">
        <v>1200000</v>
      </c>
      <c r="K927" s="296">
        <v>1770000</v>
      </c>
      <c r="L927" s="206">
        <v>0</v>
      </c>
      <c r="M927" s="206">
        <v>0</v>
      </c>
      <c r="N927" s="206">
        <f t="shared" si="129"/>
        <v>147.5</v>
      </c>
      <c r="O927" s="296">
        <v>27600</v>
      </c>
      <c r="P927" s="206">
        <f t="shared" si="135"/>
        <v>1.5593220338983051</v>
      </c>
      <c r="Q927" s="41">
        <v>0</v>
      </c>
      <c r="R927" s="41">
        <f t="shared" si="136"/>
        <v>27600</v>
      </c>
    </row>
    <row r="928" spans="1:18" ht="13.5" customHeight="1">
      <c r="A928" s="13"/>
      <c r="B928" s="13"/>
      <c r="C928" s="14"/>
      <c r="D928" s="220"/>
      <c r="E928" s="16"/>
      <c r="F928" s="276"/>
      <c r="G928" s="13"/>
      <c r="H928" s="166" t="s">
        <v>92</v>
      </c>
      <c r="I928" s="41"/>
      <c r="J928" s="41"/>
      <c r="K928" s="41">
        <v>200000</v>
      </c>
      <c r="L928" s="206"/>
      <c r="M928" s="206"/>
      <c r="N928" s="206"/>
      <c r="O928" s="41">
        <v>0</v>
      </c>
      <c r="P928" s="206">
        <f t="shared" si="135"/>
        <v>0</v>
      </c>
      <c r="Q928" s="41"/>
      <c r="R928" s="41">
        <f t="shared" si="136"/>
        <v>0</v>
      </c>
    </row>
    <row r="929" spans="1:18" ht="13.5" customHeight="1">
      <c r="A929" s="13"/>
      <c r="B929" s="13"/>
      <c r="C929" s="14"/>
      <c r="D929" s="220"/>
      <c r="E929" s="16"/>
      <c r="F929" s="276"/>
      <c r="G929" s="13"/>
      <c r="H929" s="166" t="s">
        <v>480</v>
      </c>
      <c r="I929" s="41">
        <v>90000</v>
      </c>
      <c r="J929" s="41">
        <v>90000</v>
      </c>
      <c r="K929" s="296">
        <v>0</v>
      </c>
      <c r="L929" s="206">
        <f t="shared" si="137"/>
        <v>0</v>
      </c>
      <c r="M929" s="206">
        <f t="shared" si="131"/>
        <v>0</v>
      </c>
      <c r="N929" s="206">
        <f t="shared" si="129"/>
        <v>0</v>
      </c>
      <c r="O929" s="296">
        <v>0</v>
      </c>
      <c r="P929" s="206">
        <v>0</v>
      </c>
      <c r="Q929" s="41">
        <v>0</v>
      </c>
      <c r="R929" s="41">
        <f t="shared" si="136"/>
        <v>0</v>
      </c>
    </row>
    <row r="930" spans="1:18" ht="25.5" hidden="1">
      <c r="A930" s="13"/>
      <c r="B930" s="13"/>
      <c r="C930" s="14"/>
      <c r="D930" s="160" t="s">
        <v>728</v>
      </c>
      <c r="E930" s="160"/>
      <c r="F930" s="318"/>
      <c r="G930" s="14"/>
      <c r="H930" s="15" t="s">
        <v>733</v>
      </c>
      <c r="I930" s="41">
        <f>I931</f>
        <v>0</v>
      </c>
      <c r="J930" s="41">
        <f>J931</f>
        <v>0</v>
      </c>
      <c r="K930" s="41">
        <f>K931</f>
        <v>0</v>
      </c>
      <c r="L930" s="206" t="e">
        <f t="shared" si="137"/>
        <v>#DIV/0!</v>
      </c>
      <c r="M930" s="206" t="e">
        <f t="shared" si="131"/>
        <v>#DIV/0!</v>
      </c>
      <c r="N930" s="206" t="e">
        <f t="shared" si="129"/>
        <v>#DIV/0!</v>
      </c>
      <c r="O930" s="41">
        <f>O931</f>
        <v>0</v>
      </c>
      <c r="P930" s="206" t="e">
        <f t="shared" si="135"/>
        <v>#DIV/0!</v>
      </c>
      <c r="Q930" s="41">
        <f>Q931</f>
        <v>0</v>
      </c>
      <c r="R930" s="41">
        <f t="shared" si="136"/>
        <v>0</v>
      </c>
    </row>
    <row r="931" spans="1:18" ht="13.5" customHeight="1" hidden="1">
      <c r="A931" s="13"/>
      <c r="B931" s="13"/>
      <c r="C931" s="14"/>
      <c r="D931" s="220"/>
      <c r="E931" s="16"/>
      <c r="F931" s="276"/>
      <c r="G931" s="13"/>
      <c r="H931" s="166" t="s">
        <v>78</v>
      </c>
      <c r="I931" s="41">
        <v>0</v>
      </c>
      <c r="J931" s="41">
        <v>0</v>
      </c>
      <c r="K931" s="41">
        <v>0</v>
      </c>
      <c r="L931" s="206" t="e">
        <f t="shared" si="137"/>
        <v>#DIV/0!</v>
      </c>
      <c r="M931" s="206" t="e">
        <f t="shared" si="131"/>
        <v>#DIV/0!</v>
      </c>
      <c r="N931" s="206" t="e">
        <f t="shared" si="129"/>
        <v>#DIV/0!</v>
      </c>
      <c r="O931" s="41">
        <v>0</v>
      </c>
      <c r="P931" s="206" t="e">
        <f t="shared" si="135"/>
        <v>#DIV/0!</v>
      </c>
      <c r="Q931" s="41">
        <v>0</v>
      </c>
      <c r="R931" s="41">
        <f t="shared" si="136"/>
        <v>0</v>
      </c>
    </row>
    <row r="932" spans="1:18" ht="25.5" hidden="1">
      <c r="A932" s="13"/>
      <c r="B932" s="13"/>
      <c r="C932" s="14"/>
      <c r="D932" s="160" t="s">
        <v>973</v>
      </c>
      <c r="E932" s="160"/>
      <c r="F932" s="318"/>
      <c r="G932" s="14"/>
      <c r="H932" s="15" t="s">
        <v>997</v>
      </c>
      <c r="I932" s="41">
        <f>I933</f>
        <v>0</v>
      </c>
      <c r="J932" s="41">
        <f>J933</f>
        <v>0</v>
      </c>
      <c r="K932" s="41">
        <f>K933</f>
        <v>0</v>
      </c>
      <c r="L932" s="206" t="e">
        <f>(K932/I932)*100</f>
        <v>#DIV/0!</v>
      </c>
      <c r="M932" s="206" t="e">
        <f t="shared" si="131"/>
        <v>#DIV/0!</v>
      </c>
      <c r="N932" s="206" t="e">
        <f t="shared" si="129"/>
        <v>#DIV/0!</v>
      </c>
      <c r="O932" s="41">
        <f>O933</f>
        <v>0</v>
      </c>
      <c r="P932" s="206" t="e">
        <f t="shared" si="135"/>
        <v>#DIV/0!</v>
      </c>
      <c r="Q932" s="41">
        <f>Q933</f>
        <v>0</v>
      </c>
      <c r="R932" s="41">
        <f t="shared" si="136"/>
        <v>0</v>
      </c>
    </row>
    <row r="933" spans="1:18" ht="13.5" customHeight="1" hidden="1">
      <c r="A933" s="13"/>
      <c r="B933" s="13"/>
      <c r="C933" s="14"/>
      <c r="D933" s="220"/>
      <c r="E933" s="16"/>
      <c r="F933" s="276"/>
      <c r="G933" s="13"/>
      <c r="H933" s="166" t="s">
        <v>78</v>
      </c>
      <c r="I933" s="41">
        <v>0</v>
      </c>
      <c r="J933" s="41">
        <v>0</v>
      </c>
      <c r="K933" s="41">
        <v>0</v>
      </c>
      <c r="L933" s="206" t="e">
        <f>(K933/I933)*100</f>
        <v>#DIV/0!</v>
      </c>
      <c r="M933" s="206" t="e">
        <f t="shared" si="131"/>
        <v>#DIV/0!</v>
      </c>
      <c r="N933" s="206" t="e">
        <f t="shared" si="129"/>
        <v>#DIV/0!</v>
      </c>
      <c r="O933" s="41">
        <v>0</v>
      </c>
      <c r="P933" s="206" t="e">
        <f t="shared" si="135"/>
        <v>#DIV/0!</v>
      </c>
      <c r="Q933" s="41">
        <v>0</v>
      </c>
      <c r="R933" s="41">
        <f t="shared" si="136"/>
        <v>0</v>
      </c>
    </row>
    <row r="934" spans="1:18" ht="25.5" hidden="1">
      <c r="A934" s="13"/>
      <c r="B934" s="13"/>
      <c r="C934" s="14"/>
      <c r="D934" s="160" t="s">
        <v>873</v>
      </c>
      <c r="E934" s="160"/>
      <c r="F934" s="318"/>
      <c r="G934" s="14"/>
      <c r="H934" s="15" t="s">
        <v>874</v>
      </c>
      <c r="I934" s="41">
        <f aca="true" t="shared" si="138" ref="I934:K935">I935</f>
        <v>0</v>
      </c>
      <c r="J934" s="41">
        <f t="shared" si="138"/>
        <v>0</v>
      </c>
      <c r="K934" s="41">
        <f t="shared" si="138"/>
        <v>0</v>
      </c>
      <c r="L934" s="206" t="e">
        <f>(K934/I934)*100</f>
        <v>#DIV/0!</v>
      </c>
      <c r="M934" s="206" t="e">
        <f t="shared" si="131"/>
        <v>#DIV/0!</v>
      </c>
      <c r="N934" s="206" t="e">
        <f t="shared" si="129"/>
        <v>#DIV/0!</v>
      </c>
      <c r="O934" s="41">
        <f>O935</f>
        <v>0</v>
      </c>
      <c r="P934" s="206" t="e">
        <f t="shared" si="135"/>
        <v>#DIV/0!</v>
      </c>
      <c r="Q934" s="41">
        <f>Q935</f>
        <v>0</v>
      </c>
      <c r="R934" s="41">
        <f t="shared" si="136"/>
        <v>0</v>
      </c>
    </row>
    <row r="935" spans="1:18" ht="38.25" hidden="1">
      <c r="A935" s="13"/>
      <c r="B935" s="13"/>
      <c r="C935" s="14"/>
      <c r="D935" s="160" t="s">
        <v>875</v>
      </c>
      <c r="E935" s="160"/>
      <c r="F935" s="318"/>
      <c r="G935" s="14"/>
      <c r="H935" s="15" t="s">
        <v>877</v>
      </c>
      <c r="I935" s="41">
        <f t="shared" si="138"/>
        <v>0</v>
      </c>
      <c r="J935" s="41">
        <f t="shared" si="138"/>
        <v>0</v>
      </c>
      <c r="K935" s="41">
        <f t="shared" si="138"/>
        <v>0</v>
      </c>
      <c r="L935" s="206" t="e">
        <f>(K935/I935)*100</f>
        <v>#DIV/0!</v>
      </c>
      <c r="M935" s="206" t="e">
        <f t="shared" si="131"/>
        <v>#DIV/0!</v>
      </c>
      <c r="N935" s="206" t="e">
        <f t="shared" si="129"/>
        <v>#DIV/0!</v>
      </c>
      <c r="O935" s="41">
        <f>O936</f>
        <v>0</v>
      </c>
      <c r="P935" s="206" t="e">
        <f t="shared" si="135"/>
        <v>#DIV/0!</v>
      </c>
      <c r="Q935" s="41">
        <f>Q936</f>
        <v>0</v>
      </c>
      <c r="R935" s="41">
        <f t="shared" si="136"/>
        <v>0</v>
      </c>
    </row>
    <row r="936" spans="1:18" ht="13.5" customHeight="1" hidden="1">
      <c r="A936" s="13"/>
      <c r="B936" s="13"/>
      <c r="C936" s="14"/>
      <c r="D936" s="220"/>
      <c r="E936" s="16"/>
      <c r="F936" s="276"/>
      <c r="G936" s="13"/>
      <c r="H936" s="166" t="s">
        <v>78</v>
      </c>
      <c r="I936" s="41">
        <v>0</v>
      </c>
      <c r="J936" s="41">
        <v>0</v>
      </c>
      <c r="K936" s="41">
        <v>0</v>
      </c>
      <c r="L936" s="206" t="e">
        <f>(K936/I936)*100</f>
        <v>#DIV/0!</v>
      </c>
      <c r="M936" s="206" t="e">
        <f t="shared" si="131"/>
        <v>#DIV/0!</v>
      </c>
      <c r="N936" s="206" t="e">
        <f t="shared" si="129"/>
        <v>#DIV/0!</v>
      </c>
      <c r="O936" s="41">
        <v>0</v>
      </c>
      <c r="P936" s="206" t="e">
        <f t="shared" si="135"/>
        <v>#DIV/0!</v>
      </c>
      <c r="Q936" s="41">
        <v>0</v>
      </c>
      <c r="R936" s="41">
        <f t="shared" si="136"/>
        <v>0</v>
      </c>
    </row>
    <row r="937" spans="1:18" ht="13.5" customHeight="1">
      <c r="A937" s="13"/>
      <c r="B937" s="13"/>
      <c r="C937" s="14"/>
      <c r="D937" s="220"/>
      <c r="E937" s="16"/>
      <c r="F937" s="276"/>
      <c r="G937" s="13"/>
      <c r="H937" s="267" t="s">
        <v>132</v>
      </c>
      <c r="I937" s="206">
        <f aca="true" t="shared" si="139" ref="I937:K938">I938</f>
        <v>5802000</v>
      </c>
      <c r="J937" s="206">
        <f t="shared" si="139"/>
        <v>5802000</v>
      </c>
      <c r="K937" s="206">
        <f t="shared" si="139"/>
        <v>6364386</v>
      </c>
      <c r="L937" s="206">
        <f t="shared" si="137"/>
        <v>109.69296794208894</v>
      </c>
      <c r="M937" s="206">
        <f t="shared" si="131"/>
        <v>109.69296794208894</v>
      </c>
      <c r="N937" s="206">
        <f t="shared" si="129"/>
        <v>109.69296794208894</v>
      </c>
      <c r="O937" s="206">
        <f>O938</f>
        <v>2134624.24</v>
      </c>
      <c r="P937" s="206">
        <f t="shared" si="135"/>
        <v>33.54014417101666</v>
      </c>
      <c r="Q937" s="206">
        <f>Q938</f>
        <v>0</v>
      </c>
      <c r="R937" s="41">
        <f t="shared" si="136"/>
        <v>2134624.24</v>
      </c>
    </row>
    <row r="938" spans="1:18" ht="13.5" customHeight="1">
      <c r="A938" s="13"/>
      <c r="B938" s="14"/>
      <c r="C938" s="14"/>
      <c r="D938" s="220"/>
      <c r="E938" s="16"/>
      <c r="F938" s="20" t="s">
        <v>359</v>
      </c>
      <c r="G938" s="13">
        <v>463</v>
      </c>
      <c r="H938" s="15" t="s">
        <v>959</v>
      </c>
      <c r="I938" s="206">
        <f t="shared" si="139"/>
        <v>5802000</v>
      </c>
      <c r="J938" s="206">
        <f t="shared" si="139"/>
        <v>5802000</v>
      </c>
      <c r="K938" s="206">
        <f t="shared" si="139"/>
        <v>6364386</v>
      </c>
      <c r="L938" s="206">
        <f t="shared" si="137"/>
        <v>109.69296794208894</v>
      </c>
      <c r="M938" s="206">
        <f t="shared" si="131"/>
        <v>109.69296794208894</v>
      </c>
      <c r="N938" s="206">
        <f t="shared" si="129"/>
        <v>109.69296794208894</v>
      </c>
      <c r="O938" s="206">
        <v>2134624.24</v>
      </c>
      <c r="P938" s="206">
        <f t="shared" si="135"/>
        <v>33.54014417101666</v>
      </c>
      <c r="Q938" s="206">
        <f>Q939</f>
        <v>0</v>
      </c>
      <c r="R938" s="41">
        <f t="shared" si="136"/>
        <v>2134624.24</v>
      </c>
    </row>
    <row r="939" spans="1:18" ht="25.5">
      <c r="A939" s="13"/>
      <c r="B939" s="213"/>
      <c r="C939" s="14"/>
      <c r="D939" s="160" t="s">
        <v>726</v>
      </c>
      <c r="E939" s="160"/>
      <c r="F939" s="318"/>
      <c r="G939" s="14"/>
      <c r="H939" s="15" t="s">
        <v>727</v>
      </c>
      <c r="I939" s="206">
        <f>SUM(I940:I954)</f>
        <v>5802000</v>
      </c>
      <c r="J939" s="206">
        <f>SUM(J940:J954)</f>
        <v>5802000</v>
      </c>
      <c r="K939" s="206">
        <f>SUM(K940:K954)</f>
        <v>6364386</v>
      </c>
      <c r="L939" s="206">
        <f t="shared" si="137"/>
        <v>109.69296794208894</v>
      </c>
      <c r="M939" s="206">
        <f t="shared" si="131"/>
        <v>109.69296794208894</v>
      </c>
      <c r="N939" s="206">
        <f t="shared" si="129"/>
        <v>109.69296794208894</v>
      </c>
      <c r="O939" s="206">
        <f>SUM(O940:O954)</f>
        <v>2134624.24</v>
      </c>
      <c r="P939" s="206">
        <f t="shared" si="135"/>
        <v>33.54014417101666</v>
      </c>
      <c r="Q939" s="206">
        <f>SUM(Q940:Q953)</f>
        <v>0</v>
      </c>
      <c r="R939" s="41">
        <f t="shared" si="136"/>
        <v>2134624.24</v>
      </c>
    </row>
    <row r="940" spans="1:18" ht="13.5" customHeight="1">
      <c r="A940" s="13"/>
      <c r="B940" s="13"/>
      <c r="C940" s="14"/>
      <c r="D940" s="220"/>
      <c r="E940" s="16"/>
      <c r="F940" s="276"/>
      <c r="G940" s="13"/>
      <c r="H940" s="166" t="s">
        <v>39</v>
      </c>
      <c r="I940" s="41">
        <v>0</v>
      </c>
      <c r="J940" s="41">
        <v>0</v>
      </c>
      <c r="K940" s="41">
        <v>0</v>
      </c>
      <c r="L940" s="206" t="e">
        <f t="shared" si="137"/>
        <v>#DIV/0!</v>
      </c>
      <c r="M940" s="206" t="e">
        <f t="shared" si="131"/>
        <v>#DIV/0!</v>
      </c>
      <c r="N940" s="206">
        <v>0</v>
      </c>
      <c r="O940" s="41">
        <v>0</v>
      </c>
      <c r="P940" s="206">
        <v>0</v>
      </c>
      <c r="Q940" s="41">
        <v>0</v>
      </c>
      <c r="R940" s="41">
        <f t="shared" si="136"/>
        <v>0</v>
      </c>
    </row>
    <row r="941" spans="1:18" ht="13.5" customHeight="1">
      <c r="A941" s="13"/>
      <c r="B941" s="13"/>
      <c r="C941" s="14"/>
      <c r="D941" s="220"/>
      <c r="E941" s="16"/>
      <c r="F941" s="276"/>
      <c r="G941" s="13"/>
      <c r="H941" s="173" t="s">
        <v>100</v>
      </c>
      <c r="I941" s="41">
        <v>296000</v>
      </c>
      <c r="J941" s="41">
        <v>100000</v>
      </c>
      <c r="K941" s="41">
        <v>100000</v>
      </c>
      <c r="L941" s="206">
        <f t="shared" si="137"/>
        <v>33.78378378378378</v>
      </c>
      <c r="M941" s="206">
        <f t="shared" si="131"/>
        <v>100</v>
      </c>
      <c r="N941" s="206">
        <f t="shared" si="129"/>
        <v>33.78378378378378</v>
      </c>
      <c r="O941" s="41">
        <v>92242.33</v>
      </c>
      <c r="P941" s="206">
        <f t="shared" si="135"/>
        <v>92.24233000000001</v>
      </c>
      <c r="Q941" s="41">
        <v>0</v>
      </c>
      <c r="R941" s="41">
        <f t="shared" si="136"/>
        <v>92242.33</v>
      </c>
    </row>
    <row r="942" spans="1:18" ht="13.5" customHeight="1">
      <c r="A942" s="13"/>
      <c r="B942" s="13"/>
      <c r="C942" s="14"/>
      <c r="D942" s="220"/>
      <c r="E942" s="16"/>
      <c r="F942" s="276"/>
      <c r="G942" s="13"/>
      <c r="H942" s="166" t="s">
        <v>256</v>
      </c>
      <c r="I942" s="41">
        <v>1260000</v>
      </c>
      <c r="J942" s="41">
        <v>1400000</v>
      </c>
      <c r="K942" s="296">
        <v>1200000</v>
      </c>
      <c r="L942" s="206">
        <f t="shared" si="137"/>
        <v>95.23809523809523</v>
      </c>
      <c r="M942" s="206">
        <f t="shared" si="131"/>
        <v>85.71428571428571</v>
      </c>
      <c r="N942" s="206">
        <f t="shared" si="129"/>
        <v>95.23809523809523</v>
      </c>
      <c r="O942" s="296">
        <v>445747.9</v>
      </c>
      <c r="P942" s="206">
        <f t="shared" si="135"/>
        <v>37.14565833333334</v>
      </c>
      <c r="Q942" s="41">
        <v>0</v>
      </c>
      <c r="R942" s="41">
        <f t="shared" si="136"/>
        <v>445747.9</v>
      </c>
    </row>
    <row r="943" spans="1:18" ht="13.5" customHeight="1">
      <c r="A943" s="86"/>
      <c r="B943" s="86"/>
      <c r="C943" s="260"/>
      <c r="D943" s="221"/>
      <c r="E943" s="159"/>
      <c r="F943" s="276"/>
      <c r="G943" s="13"/>
      <c r="H943" s="166" t="s">
        <v>108</v>
      </c>
      <c r="I943" s="41">
        <v>605000</v>
      </c>
      <c r="J943" s="41">
        <v>605000</v>
      </c>
      <c r="K943" s="41">
        <v>300000</v>
      </c>
      <c r="L943" s="206">
        <f t="shared" si="137"/>
        <v>49.586776859504134</v>
      </c>
      <c r="M943" s="206">
        <f t="shared" si="131"/>
        <v>49.586776859504134</v>
      </c>
      <c r="N943" s="206">
        <f t="shared" si="129"/>
        <v>49.586776859504134</v>
      </c>
      <c r="O943" s="41">
        <v>98699.11</v>
      </c>
      <c r="P943" s="206">
        <f t="shared" si="135"/>
        <v>32.899703333333335</v>
      </c>
      <c r="Q943" s="41">
        <v>0</v>
      </c>
      <c r="R943" s="41">
        <f t="shared" si="136"/>
        <v>98699.11</v>
      </c>
    </row>
    <row r="944" spans="1:18" ht="12.75" customHeight="1">
      <c r="A944" s="21"/>
      <c r="B944" s="21"/>
      <c r="C944" s="44"/>
      <c r="D944" s="160"/>
      <c r="E944" s="160"/>
      <c r="F944" s="276"/>
      <c r="G944" s="13"/>
      <c r="H944" s="166" t="s">
        <v>59</v>
      </c>
      <c r="I944" s="41">
        <v>1924000</v>
      </c>
      <c r="J944" s="41">
        <v>1980000</v>
      </c>
      <c r="K944" s="296">
        <v>1950000</v>
      </c>
      <c r="L944" s="206">
        <f t="shared" si="137"/>
        <v>101.35135135135135</v>
      </c>
      <c r="M944" s="206">
        <f t="shared" si="131"/>
        <v>98.48484848484848</v>
      </c>
      <c r="N944" s="206">
        <f t="shared" si="129"/>
        <v>101.35135135135135</v>
      </c>
      <c r="O944" s="296">
        <v>768005.31</v>
      </c>
      <c r="P944" s="206">
        <f t="shared" si="135"/>
        <v>39.38488769230769</v>
      </c>
      <c r="Q944" s="41">
        <v>0</v>
      </c>
      <c r="R944" s="41">
        <f t="shared" si="136"/>
        <v>768005.31</v>
      </c>
    </row>
    <row r="945" spans="1:18" ht="12.75" customHeight="1">
      <c r="A945" s="13"/>
      <c r="B945" s="13"/>
      <c r="C945" s="14"/>
      <c r="D945" s="220"/>
      <c r="E945" s="16"/>
      <c r="F945" s="276"/>
      <c r="G945" s="13"/>
      <c r="H945" s="166" t="s">
        <v>62</v>
      </c>
      <c r="I945" s="41">
        <v>20000</v>
      </c>
      <c r="J945" s="41">
        <v>20000</v>
      </c>
      <c r="K945" s="296">
        <v>40000</v>
      </c>
      <c r="L945" s="206">
        <f t="shared" si="137"/>
        <v>200</v>
      </c>
      <c r="M945" s="206">
        <f t="shared" si="131"/>
        <v>200</v>
      </c>
      <c r="N945" s="206">
        <f aca="true" t="shared" si="140" ref="N945:N1008">K945/I945*100</f>
        <v>200</v>
      </c>
      <c r="O945" s="296">
        <v>0</v>
      </c>
      <c r="P945" s="206">
        <f t="shared" si="135"/>
        <v>0</v>
      </c>
      <c r="Q945" s="41">
        <v>0</v>
      </c>
      <c r="R945" s="41">
        <f t="shared" si="136"/>
        <v>0</v>
      </c>
    </row>
    <row r="946" spans="1:18" ht="14.25" customHeight="1">
      <c r="A946" s="13"/>
      <c r="B946" s="13"/>
      <c r="C946" s="14"/>
      <c r="D946" s="220"/>
      <c r="E946" s="16"/>
      <c r="F946" s="276"/>
      <c r="G946" s="13"/>
      <c r="H946" s="166" t="s">
        <v>42</v>
      </c>
      <c r="I946" s="41">
        <v>77000</v>
      </c>
      <c r="J946" s="41">
        <v>77000</v>
      </c>
      <c r="K946" s="296">
        <v>110000</v>
      </c>
      <c r="L946" s="206">
        <f t="shared" si="137"/>
        <v>142.85714285714286</v>
      </c>
      <c r="M946" s="206">
        <f t="shared" si="131"/>
        <v>142.85714285714286</v>
      </c>
      <c r="N946" s="206">
        <f t="shared" si="140"/>
        <v>142.85714285714286</v>
      </c>
      <c r="O946" s="296">
        <v>22000</v>
      </c>
      <c r="P946" s="206">
        <f t="shared" si="135"/>
        <v>20</v>
      </c>
      <c r="Q946" s="41">
        <v>0</v>
      </c>
      <c r="R946" s="41">
        <f t="shared" si="136"/>
        <v>22000</v>
      </c>
    </row>
    <row r="947" spans="1:18" ht="13.5" customHeight="1">
      <c r="A947" s="13"/>
      <c r="B947" s="13"/>
      <c r="C947" s="14"/>
      <c r="D947" s="220"/>
      <c r="E947" s="16"/>
      <c r="F947" s="276"/>
      <c r="G947" s="13"/>
      <c r="H947" s="173" t="s">
        <v>68</v>
      </c>
      <c r="I947" s="41">
        <v>150000</v>
      </c>
      <c r="J947" s="41">
        <v>150000</v>
      </c>
      <c r="K947" s="296">
        <v>90000</v>
      </c>
      <c r="L947" s="206">
        <f t="shared" si="137"/>
        <v>60</v>
      </c>
      <c r="M947" s="206">
        <f t="shared" si="131"/>
        <v>60</v>
      </c>
      <c r="N947" s="206">
        <f t="shared" si="140"/>
        <v>60</v>
      </c>
      <c r="O947" s="296">
        <v>0</v>
      </c>
      <c r="P947" s="206">
        <f t="shared" si="135"/>
        <v>0</v>
      </c>
      <c r="Q947" s="41">
        <v>0</v>
      </c>
      <c r="R947" s="41">
        <f t="shared" si="136"/>
        <v>0</v>
      </c>
    </row>
    <row r="948" spans="1:18" ht="13.5" customHeight="1">
      <c r="A948" s="13"/>
      <c r="B948" s="13"/>
      <c r="C948" s="14"/>
      <c r="D948" s="220"/>
      <c r="E948" s="16"/>
      <c r="F948" s="276"/>
      <c r="G948" s="13"/>
      <c r="H948" s="173" t="s">
        <v>69</v>
      </c>
      <c r="I948" s="41">
        <v>450000</v>
      </c>
      <c r="J948" s="41">
        <v>450000</v>
      </c>
      <c r="K948" s="296">
        <v>1356000</v>
      </c>
      <c r="L948" s="206">
        <f t="shared" si="137"/>
        <v>301.3333333333333</v>
      </c>
      <c r="M948" s="206">
        <f t="shared" si="131"/>
        <v>301.3333333333333</v>
      </c>
      <c r="N948" s="206">
        <f t="shared" si="140"/>
        <v>301.3333333333333</v>
      </c>
      <c r="O948" s="296">
        <v>31470</v>
      </c>
      <c r="P948" s="206">
        <f t="shared" si="135"/>
        <v>2.3207964601769913</v>
      </c>
      <c r="Q948" s="41">
        <v>0</v>
      </c>
      <c r="R948" s="41">
        <f t="shared" si="136"/>
        <v>31470</v>
      </c>
    </row>
    <row r="949" spans="1:18" ht="13.5" customHeight="1">
      <c r="A949" s="13"/>
      <c r="B949" s="13"/>
      <c r="C949" s="14"/>
      <c r="D949" s="220"/>
      <c r="E949" s="16"/>
      <c r="F949" s="276"/>
      <c r="G949" s="13"/>
      <c r="H949" s="166" t="s">
        <v>72</v>
      </c>
      <c r="I949" s="41">
        <v>345000</v>
      </c>
      <c r="J949" s="41">
        <v>345000</v>
      </c>
      <c r="K949" s="296">
        <v>320000</v>
      </c>
      <c r="L949" s="206">
        <f t="shared" si="137"/>
        <v>92.7536231884058</v>
      </c>
      <c r="M949" s="206">
        <f t="shared" si="131"/>
        <v>92.7536231884058</v>
      </c>
      <c r="N949" s="206">
        <f t="shared" si="140"/>
        <v>92.7536231884058</v>
      </c>
      <c r="O949" s="296">
        <v>30129</v>
      </c>
      <c r="P949" s="206">
        <f t="shared" si="135"/>
        <v>9.4153125</v>
      </c>
      <c r="Q949" s="41">
        <v>0</v>
      </c>
      <c r="R949" s="41">
        <f t="shared" si="136"/>
        <v>30129</v>
      </c>
    </row>
    <row r="950" spans="1:18" ht="13.5" customHeight="1">
      <c r="A950" s="13"/>
      <c r="B950" s="13"/>
      <c r="C950" s="14"/>
      <c r="D950" s="220"/>
      <c r="E950" s="16"/>
      <c r="F950" s="276"/>
      <c r="G950" s="13"/>
      <c r="H950" s="173" t="s">
        <v>139</v>
      </c>
      <c r="I950" s="41">
        <v>55000</v>
      </c>
      <c r="J950" s="41">
        <v>55000</v>
      </c>
      <c r="K950" s="41">
        <v>50000</v>
      </c>
      <c r="L950" s="206">
        <f t="shared" si="137"/>
        <v>90.9090909090909</v>
      </c>
      <c r="M950" s="206">
        <f t="shared" si="131"/>
        <v>90.9090909090909</v>
      </c>
      <c r="N950" s="206">
        <f t="shared" si="140"/>
        <v>90.9090909090909</v>
      </c>
      <c r="O950" s="41">
        <v>0</v>
      </c>
      <c r="P950" s="206">
        <f t="shared" si="135"/>
        <v>0</v>
      </c>
      <c r="Q950" s="41">
        <v>0</v>
      </c>
      <c r="R950" s="41">
        <f t="shared" si="136"/>
        <v>0</v>
      </c>
    </row>
    <row r="951" spans="1:18" ht="13.5" customHeight="1">
      <c r="A951" s="13"/>
      <c r="B951" s="13"/>
      <c r="C951" s="14"/>
      <c r="D951" s="220"/>
      <c r="E951" s="16"/>
      <c r="F951" s="276"/>
      <c r="G951" s="13"/>
      <c r="H951" s="166" t="s">
        <v>225</v>
      </c>
      <c r="I951" s="41">
        <v>20000</v>
      </c>
      <c r="J951" s="41">
        <v>20000</v>
      </c>
      <c r="K951" s="41">
        <v>10000</v>
      </c>
      <c r="L951" s="206">
        <f t="shared" si="137"/>
        <v>50</v>
      </c>
      <c r="M951" s="206">
        <f t="shared" si="131"/>
        <v>50</v>
      </c>
      <c r="N951" s="206">
        <f t="shared" si="140"/>
        <v>50</v>
      </c>
      <c r="O951" s="41">
        <v>17944.59</v>
      </c>
      <c r="P951" s="206">
        <f t="shared" si="135"/>
        <v>179.4459</v>
      </c>
      <c r="Q951" s="41">
        <v>0</v>
      </c>
      <c r="R951" s="41">
        <f t="shared" si="136"/>
        <v>17944.59</v>
      </c>
    </row>
    <row r="952" spans="1:18" ht="13.5" customHeight="1">
      <c r="A952" s="13"/>
      <c r="B952" s="13"/>
      <c r="C952" s="14"/>
      <c r="D952" s="220"/>
      <c r="E952" s="16"/>
      <c r="F952" s="276"/>
      <c r="G952" s="13"/>
      <c r="H952" s="166" t="s">
        <v>78</v>
      </c>
      <c r="I952" s="41">
        <v>400000</v>
      </c>
      <c r="J952" s="41">
        <v>400000</v>
      </c>
      <c r="K952" s="41">
        <v>628386</v>
      </c>
      <c r="L952" s="206">
        <f t="shared" si="137"/>
        <v>157.0965</v>
      </c>
      <c r="M952" s="206">
        <f t="shared" si="131"/>
        <v>157.0965</v>
      </c>
      <c r="N952" s="206">
        <f t="shared" si="140"/>
        <v>157.0965</v>
      </c>
      <c r="O952" s="41">
        <v>628386</v>
      </c>
      <c r="P952" s="206">
        <f t="shared" si="135"/>
        <v>100</v>
      </c>
      <c r="Q952" s="41">
        <v>0</v>
      </c>
      <c r="R952" s="41">
        <f t="shared" si="136"/>
        <v>628386</v>
      </c>
    </row>
    <row r="953" spans="1:18" ht="13.5" customHeight="1">
      <c r="A953" s="13"/>
      <c r="B953" s="13"/>
      <c r="C953" s="14"/>
      <c r="D953" s="220"/>
      <c r="E953" s="16"/>
      <c r="F953" s="276"/>
      <c r="G953" s="13"/>
      <c r="H953" s="166" t="s">
        <v>92</v>
      </c>
      <c r="I953" s="41">
        <v>190000</v>
      </c>
      <c r="J953" s="41">
        <v>190000</v>
      </c>
      <c r="K953" s="41">
        <v>190000</v>
      </c>
      <c r="L953" s="206">
        <f t="shared" si="137"/>
        <v>100</v>
      </c>
      <c r="M953" s="206">
        <f t="shared" si="131"/>
        <v>100</v>
      </c>
      <c r="N953" s="206">
        <f t="shared" si="140"/>
        <v>100</v>
      </c>
      <c r="O953" s="41"/>
      <c r="P953" s="206">
        <f t="shared" si="135"/>
        <v>0</v>
      </c>
      <c r="Q953" s="41">
        <v>0</v>
      </c>
      <c r="R953" s="41">
        <f t="shared" si="136"/>
        <v>0</v>
      </c>
    </row>
    <row r="954" spans="1:18" ht="13.5" customHeight="1">
      <c r="A954" s="13"/>
      <c r="B954" s="13"/>
      <c r="C954" s="14"/>
      <c r="D954" s="220"/>
      <c r="E954" s="16"/>
      <c r="F954" s="276"/>
      <c r="G954" s="13"/>
      <c r="H954" s="173" t="s">
        <v>480</v>
      </c>
      <c r="I954" s="41">
        <v>10000</v>
      </c>
      <c r="J954" s="41">
        <v>10000</v>
      </c>
      <c r="K954" s="41">
        <v>20000</v>
      </c>
      <c r="L954" s="206">
        <f t="shared" si="137"/>
        <v>200</v>
      </c>
      <c r="M954" s="206">
        <f t="shared" si="131"/>
        <v>200</v>
      </c>
      <c r="N954" s="206">
        <f t="shared" si="140"/>
        <v>200</v>
      </c>
      <c r="O954" s="41"/>
      <c r="P954" s="206">
        <f t="shared" si="135"/>
        <v>0</v>
      </c>
      <c r="Q954" s="41"/>
      <c r="R954" s="41">
        <f t="shared" si="136"/>
        <v>0</v>
      </c>
    </row>
    <row r="955" spans="1:18" ht="25.5" hidden="1">
      <c r="A955" s="13"/>
      <c r="B955" s="13"/>
      <c r="C955" s="14"/>
      <c r="D955" s="160" t="s">
        <v>734</v>
      </c>
      <c r="E955" s="160"/>
      <c r="F955" s="318"/>
      <c r="G955" s="14"/>
      <c r="H955" s="15" t="s">
        <v>947</v>
      </c>
      <c r="I955" s="41">
        <f>I956+I957</f>
        <v>0</v>
      </c>
      <c r="J955" s="41">
        <f>J956+J957</f>
        <v>0</v>
      </c>
      <c r="K955" s="41">
        <f>K956+K957</f>
        <v>0</v>
      </c>
      <c r="L955" s="206" t="e">
        <f t="shared" si="137"/>
        <v>#DIV/0!</v>
      </c>
      <c r="M955" s="206" t="e">
        <f t="shared" si="131"/>
        <v>#DIV/0!</v>
      </c>
      <c r="N955" s="206" t="e">
        <f t="shared" si="140"/>
        <v>#DIV/0!</v>
      </c>
      <c r="O955" s="41">
        <f>O956+O957</f>
        <v>0</v>
      </c>
      <c r="P955" s="206" t="e">
        <f t="shared" si="135"/>
        <v>#DIV/0!</v>
      </c>
      <c r="Q955" s="41">
        <f>Q956</f>
        <v>0</v>
      </c>
      <c r="R955" s="41">
        <f t="shared" si="136"/>
        <v>0</v>
      </c>
    </row>
    <row r="956" spans="1:18" ht="13.5" customHeight="1" hidden="1">
      <c r="A956" s="13"/>
      <c r="B956" s="13"/>
      <c r="C956" s="14"/>
      <c r="D956" s="220"/>
      <c r="E956" s="16"/>
      <c r="F956" s="276"/>
      <c r="G956" s="13"/>
      <c r="H956" s="173" t="s">
        <v>68</v>
      </c>
      <c r="I956" s="41">
        <v>0</v>
      </c>
      <c r="J956" s="41">
        <v>0</v>
      </c>
      <c r="K956" s="41">
        <v>0</v>
      </c>
      <c r="L956" s="206" t="e">
        <f t="shared" si="137"/>
        <v>#DIV/0!</v>
      </c>
      <c r="M956" s="206">
        <v>0</v>
      </c>
      <c r="N956" s="206" t="e">
        <f t="shared" si="140"/>
        <v>#DIV/0!</v>
      </c>
      <c r="O956" s="41">
        <v>0</v>
      </c>
      <c r="P956" s="206" t="e">
        <f t="shared" si="135"/>
        <v>#DIV/0!</v>
      </c>
      <c r="Q956" s="41">
        <v>0</v>
      </c>
      <c r="R956" s="41">
        <f t="shared" si="136"/>
        <v>0</v>
      </c>
    </row>
    <row r="957" spans="1:18" ht="13.5" customHeight="1" hidden="1">
      <c r="A957" s="13"/>
      <c r="B957" s="13"/>
      <c r="C957" s="14"/>
      <c r="D957" s="220"/>
      <c r="E957" s="16"/>
      <c r="F957" s="276"/>
      <c r="G957" s="13"/>
      <c r="H957" s="166" t="s">
        <v>78</v>
      </c>
      <c r="I957" s="41">
        <v>0</v>
      </c>
      <c r="J957" s="41">
        <v>0</v>
      </c>
      <c r="K957" s="41">
        <v>0</v>
      </c>
      <c r="L957" s="206" t="e">
        <f t="shared" si="137"/>
        <v>#DIV/0!</v>
      </c>
      <c r="M957" s="206" t="e">
        <f t="shared" si="131"/>
        <v>#DIV/0!</v>
      </c>
      <c r="N957" s="206" t="e">
        <f t="shared" si="140"/>
        <v>#DIV/0!</v>
      </c>
      <c r="O957" s="41">
        <v>0</v>
      </c>
      <c r="P957" s="206" t="e">
        <f t="shared" si="135"/>
        <v>#DIV/0!</v>
      </c>
      <c r="Q957" s="41"/>
      <c r="R957" s="41">
        <f t="shared" si="136"/>
        <v>0</v>
      </c>
    </row>
    <row r="958" spans="1:18" ht="25.5" hidden="1">
      <c r="A958" s="13"/>
      <c r="B958" s="13"/>
      <c r="C958" s="14"/>
      <c r="D958" s="160" t="s">
        <v>873</v>
      </c>
      <c r="E958" s="160"/>
      <c r="F958" s="318"/>
      <c r="G958" s="14"/>
      <c r="H958" s="15" t="s">
        <v>874</v>
      </c>
      <c r="I958" s="41">
        <f aca="true" t="shared" si="141" ref="I958:K959">I959</f>
        <v>0</v>
      </c>
      <c r="J958" s="41">
        <f t="shared" si="141"/>
        <v>0</v>
      </c>
      <c r="K958" s="41">
        <f t="shared" si="141"/>
        <v>0</v>
      </c>
      <c r="L958" s="206" t="e">
        <f>(K958/I958)*100</f>
        <v>#DIV/0!</v>
      </c>
      <c r="M958" s="206" t="e">
        <f t="shared" si="131"/>
        <v>#DIV/0!</v>
      </c>
      <c r="N958" s="206" t="e">
        <f t="shared" si="140"/>
        <v>#DIV/0!</v>
      </c>
      <c r="O958" s="41">
        <f>O959</f>
        <v>0</v>
      </c>
      <c r="P958" s="206" t="e">
        <f t="shared" si="135"/>
        <v>#DIV/0!</v>
      </c>
      <c r="Q958" s="41">
        <f>Q959</f>
        <v>0</v>
      </c>
      <c r="R958" s="41">
        <f t="shared" si="136"/>
        <v>0</v>
      </c>
    </row>
    <row r="959" spans="1:18" ht="38.25" hidden="1">
      <c r="A959" s="13"/>
      <c r="B959" s="13"/>
      <c r="C959" s="14"/>
      <c r="D959" s="160" t="s">
        <v>876</v>
      </c>
      <c r="E959" s="160"/>
      <c r="F959" s="318"/>
      <c r="G959" s="14"/>
      <c r="H959" s="15" t="s">
        <v>879</v>
      </c>
      <c r="I959" s="41">
        <f t="shared" si="141"/>
        <v>0</v>
      </c>
      <c r="J959" s="41">
        <f t="shared" si="141"/>
        <v>0</v>
      </c>
      <c r="K959" s="41">
        <f t="shared" si="141"/>
        <v>0</v>
      </c>
      <c r="L959" s="206" t="e">
        <f>(K959/I959)*100</f>
        <v>#DIV/0!</v>
      </c>
      <c r="M959" s="206" t="e">
        <f t="shared" si="131"/>
        <v>#DIV/0!</v>
      </c>
      <c r="N959" s="206" t="e">
        <f t="shared" si="140"/>
        <v>#DIV/0!</v>
      </c>
      <c r="O959" s="41">
        <f>O960</f>
        <v>0</v>
      </c>
      <c r="P959" s="206" t="e">
        <f t="shared" si="135"/>
        <v>#DIV/0!</v>
      </c>
      <c r="Q959" s="41">
        <f>Q960</f>
        <v>0</v>
      </c>
      <c r="R959" s="41">
        <f t="shared" si="136"/>
        <v>0</v>
      </c>
    </row>
    <row r="960" spans="1:18" ht="13.5" customHeight="1" hidden="1">
      <c r="A960" s="13"/>
      <c r="B960" s="13"/>
      <c r="C960" s="14"/>
      <c r="D960" s="220"/>
      <c r="E960" s="16"/>
      <c r="F960" s="276"/>
      <c r="G960" s="13"/>
      <c r="H960" s="166" t="s">
        <v>78</v>
      </c>
      <c r="I960" s="41">
        <v>0</v>
      </c>
      <c r="J960" s="41">
        <v>0</v>
      </c>
      <c r="K960" s="41">
        <v>0</v>
      </c>
      <c r="L960" s="206" t="e">
        <f>(K960/I960)*100</f>
        <v>#DIV/0!</v>
      </c>
      <c r="M960" s="206" t="e">
        <f t="shared" si="131"/>
        <v>#DIV/0!</v>
      </c>
      <c r="N960" s="206" t="e">
        <f t="shared" si="140"/>
        <v>#DIV/0!</v>
      </c>
      <c r="O960" s="41">
        <v>0</v>
      </c>
      <c r="P960" s="206" t="e">
        <f t="shared" si="135"/>
        <v>#DIV/0!</v>
      </c>
      <c r="Q960" s="41">
        <v>0</v>
      </c>
      <c r="R960" s="41">
        <f t="shared" si="136"/>
        <v>0</v>
      </c>
    </row>
    <row r="961" spans="1:18" ht="27.75" customHeight="1" hidden="1">
      <c r="A961" s="13"/>
      <c r="B961" s="13"/>
      <c r="C961" s="14"/>
      <c r="D961" s="160" t="s">
        <v>1057</v>
      </c>
      <c r="E961" s="160"/>
      <c r="F961" s="318"/>
      <c r="G961" s="14"/>
      <c r="H961" s="15" t="s">
        <v>1056</v>
      </c>
      <c r="I961" s="206">
        <f>I962</f>
        <v>0</v>
      </c>
      <c r="J961" s="206">
        <f>J962</f>
        <v>0</v>
      </c>
      <c r="K961" s="206">
        <f>K962</f>
        <v>0</v>
      </c>
      <c r="L961" s="206" t="e">
        <f t="shared" si="137"/>
        <v>#DIV/0!</v>
      </c>
      <c r="M961" s="206"/>
      <c r="N961" s="206" t="e">
        <f t="shared" si="140"/>
        <v>#DIV/0!</v>
      </c>
      <c r="O961" s="206">
        <f>O962</f>
        <v>0</v>
      </c>
      <c r="P961" s="206" t="e">
        <f t="shared" si="135"/>
        <v>#DIV/0!</v>
      </c>
      <c r="Q961" s="41">
        <v>0</v>
      </c>
      <c r="R961" s="41">
        <f t="shared" si="136"/>
        <v>0</v>
      </c>
    </row>
    <row r="962" spans="1:18" ht="13.5" customHeight="1" hidden="1">
      <c r="A962" s="13"/>
      <c r="B962" s="13"/>
      <c r="C962" s="14"/>
      <c r="D962" s="160"/>
      <c r="E962" s="20"/>
      <c r="F962" s="276" t="s">
        <v>347</v>
      </c>
      <c r="G962" s="44"/>
      <c r="H962" s="166" t="s">
        <v>78</v>
      </c>
      <c r="I962" s="41">
        <v>0</v>
      </c>
      <c r="J962" s="41">
        <v>0</v>
      </c>
      <c r="K962" s="41">
        <v>0</v>
      </c>
      <c r="L962" s="206" t="e">
        <f t="shared" si="137"/>
        <v>#DIV/0!</v>
      </c>
      <c r="M962" s="206"/>
      <c r="N962" s="206" t="e">
        <f t="shared" si="140"/>
        <v>#DIV/0!</v>
      </c>
      <c r="O962" s="41">
        <v>0</v>
      </c>
      <c r="P962" s="206" t="e">
        <f t="shared" si="135"/>
        <v>#DIV/0!</v>
      </c>
      <c r="Q962" s="41">
        <v>0</v>
      </c>
      <c r="R962" s="41">
        <f t="shared" si="136"/>
        <v>0</v>
      </c>
    </row>
    <row r="963" spans="1:18" ht="13.5" customHeight="1">
      <c r="A963" s="13"/>
      <c r="B963" s="13"/>
      <c r="C963" s="14"/>
      <c r="D963" s="220"/>
      <c r="E963" s="16"/>
      <c r="F963" s="276"/>
      <c r="G963" s="13"/>
      <c r="H963" s="267" t="s">
        <v>249</v>
      </c>
      <c r="I963" s="206">
        <f aca="true" t="shared" si="142" ref="I963:K964">I964</f>
        <v>5360000</v>
      </c>
      <c r="J963" s="206">
        <f t="shared" si="142"/>
        <v>5360000</v>
      </c>
      <c r="K963" s="206">
        <f t="shared" si="142"/>
        <v>5205000</v>
      </c>
      <c r="L963" s="206">
        <f t="shared" si="137"/>
        <v>97.10820895522389</v>
      </c>
      <c r="M963" s="206">
        <f t="shared" si="131"/>
        <v>97.10820895522389</v>
      </c>
      <c r="N963" s="206">
        <f t="shared" si="140"/>
        <v>97.10820895522389</v>
      </c>
      <c r="O963" s="206">
        <f>O964</f>
        <v>1691833.67</v>
      </c>
      <c r="P963" s="206">
        <f t="shared" si="135"/>
        <v>32.504009029779056</v>
      </c>
      <c r="Q963" s="206">
        <f>Q964</f>
        <v>0</v>
      </c>
      <c r="R963" s="41">
        <f t="shared" si="136"/>
        <v>1691833.67</v>
      </c>
    </row>
    <row r="964" spans="1:18" ht="13.5" customHeight="1">
      <c r="A964" s="13"/>
      <c r="B964" s="13"/>
      <c r="C964" s="14"/>
      <c r="D964" s="220"/>
      <c r="E964" s="16"/>
      <c r="F964" s="20" t="s">
        <v>359</v>
      </c>
      <c r="G964" s="13">
        <v>463</v>
      </c>
      <c r="H964" s="15" t="s">
        <v>959</v>
      </c>
      <c r="I964" s="206">
        <f t="shared" si="142"/>
        <v>5360000</v>
      </c>
      <c r="J964" s="206">
        <f t="shared" si="142"/>
        <v>5360000</v>
      </c>
      <c r="K964" s="206">
        <f t="shared" si="142"/>
        <v>5205000</v>
      </c>
      <c r="L964" s="206">
        <f t="shared" si="137"/>
        <v>97.10820895522389</v>
      </c>
      <c r="M964" s="206">
        <f t="shared" si="131"/>
        <v>97.10820895522389</v>
      </c>
      <c r="N964" s="206">
        <f t="shared" si="140"/>
        <v>97.10820895522389</v>
      </c>
      <c r="O964" s="206">
        <v>1691833.67</v>
      </c>
      <c r="P964" s="206">
        <f t="shared" si="135"/>
        <v>32.504009029779056</v>
      </c>
      <c r="Q964" s="206">
        <f>Q965</f>
        <v>0</v>
      </c>
      <c r="R964" s="41">
        <f t="shared" si="136"/>
        <v>1691833.67</v>
      </c>
    </row>
    <row r="965" spans="1:18" ht="25.5">
      <c r="A965" s="13"/>
      <c r="B965" s="213"/>
      <c r="C965" s="14"/>
      <c r="D965" s="160" t="s">
        <v>726</v>
      </c>
      <c r="E965" s="160"/>
      <c r="F965" s="318"/>
      <c r="G965" s="14"/>
      <c r="H965" s="15" t="s">
        <v>727</v>
      </c>
      <c r="I965" s="206">
        <f>SUM(I966:I980)</f>
        <v>5360000</v>
      </c>
      <c r="J965" s="206">
        <f>SUM(J966:J980)</f>
        <v>5360000</v>
      </c>
      <c r="K965" s="206">
        <f>SUM(K966:K980)</f>
        <v>5205000</v>
      </c>
      <c r="L965" s="206">
        <f t="shared" si="137"/>
        <v>97.10820895522389</v>
      </c>
      <c r="M965" s="206">
        <f aca="true" t="shared" si="143" ref="M965:M1034">(K965/J965)*100</f>
        <v>97.10820895522389</v>
      </c>
      <c r="N965" s="206">
        <f t="shared" si="140"/>
        <v>97.10820895522389</v>
      </c>
      <c r="O965" s="206">
        <f>SUM(O966:O980)</f>
        <v>1691833.67</v>
      </c>
      <c r="P965" s="206">
        <f t="shared" si="135"/>
        <v>32.504009029779056</v>
      </c>
      <c r="Q965" s="206">
        <f>SUM(Q966:Q979)</f>
        <v>0</v>
      </c>
      <c r="R965" s="41">
        <f t="shared" si="136"/>
        <v>1691833.67</v>
      </c>
    </row>
    <row r="966" spans="1:18" ht="13.5" customHeight="1">
      <c r="A966" s="13"/>
      <c r="B966" s="13"/>
      <c r="C966" s="14"/>
      <c r="D966" s="220"/>
      <c r="E966" s="16"/>
      <c r="F966" s="276"/>
      <c r="G966" s="13"/>
      <c r="H966" s="166" t="s">
        <v>39</v>
      </c>
      <c r="I966" s="41">
        <v>0</v>
      </c>
      <c r="J966" s="41">
        <v>0</v>
      </c>
      <c r="K966" s="41">
        <v>0</v>
      </c>
      <c r="L966" s="206" t="e">
        <f t="shared" si="137"/>
        <v>#DIV/0!</v>
      </c>
      <c r="M966" s="206" t="e">
        <f t="shared" si="143"/>
        <v>#DIV/0!</v>
      </c>
      <c r="N966" s="206">
        <v>0</v>
      </c>
      <c r="O966" s="41">
        <v>0</v>
      </c>
      <c r="P966" s="206">
        <v>0</v>
      </c>
      <c r="Q966" s="41">
        <v>0</v>
      </c>
      <c r="R966" s="41">
        <f t="shared" si="136"/>
        <v>0</v>
      </c>
    </row>
    <row r="967" spans="1:18" ht="13.5" customHeight="1">
      <c r="A967" s="13"/>
      <c r="B967" s="13"/>
      <c r="C967" s="14"/>
      <c r="D967" s="220"/>
      <c r="E967" s="16"/>
      <c r="F967" s="276"/>
      <c r="G967" s="13"/>
      <c r="H967" s="166" t="s">
        <v>100</v>
      </c>
      <c r="I967" s="41">
        <v>0</v>
      </c>
      <c r="J967" s="41">
        <v>0</v>
      </c>
      <c r="K967" s="41">
        <v>0</v>
      </c>
      <c r="L967" s="206">
        <v>0</v>
      </c>
      <c r="M967" s="206" t="e">
        <f t="shared" si="143"/>
        <v>#DIV/0!</v>
      </c>
      <c r="N967" s="206">
        <v>0</v>
      </c>
      <c r="O967" s="41">
        <v>0</v>
      </c>
      <c r="P967" s="206">
        <v>0</v>
      </c>
      <c r="Q967" s="41">
        <v>0</v>
      </c>
      <c r="R967" s="41">
        <f t="shared" si="136"/>
        <v>0</v>
      </c>
    </row>
    <row r="968" spans="1:18" ht="13.5" customHeight="1">
      <c r="A968" s="13"/>
      <c r="B968" s="13"/>
      <c r="C968" s="14"/>
      <c r="D968" s="220"/>
      <c r="E968" s="16"/>
      <c r="F968" s="276"/>
      <c r="G968" s="13"/>
      <c r="H968" s="166" t="s">
        <v>256</v>
      </c>
      <c r="I968" s="41">
        <v>1418000</v>
      </c>
      <c r="J968" s="41">
        <v>1418000</v>
      </c>
      <c r="K968" s="296">
        <v>1270000</v>
      </c>
      <c r="L968" s="206">
        <f t="shared" si="137"/>
        <v>89.56276445698167</v>
      </c>
      <c r="M968" s="206">
        <f t="shared" si="143"/>
        <v>89.56276445698167</v>
      </c>
      <c r="N968" s="206">
        <f t="shared" si="140"/>
        <v>89.56276445698167</v>
      </c>
      <c r="O968" s="296">
        <v>559640.62</v>
      </c>
      <c r="P968" s="206">
        <f t="shared" si="135"/>
        <v>44.0661905511811</v>
      </c>
      <c r="Q968" s="41">
        <v>0</v>
      </c>
      <c r="R968" s="41">
        <f t="shared" si="136"/>
        <v>559640.62</v>
      </c>
    </row>
    <row r="969" spans="1:18" ht="13.5" customHeight="1">
      <c r="A969" s="13"/>
      <c r="B969" s="13"/>
      <c r="C969" s="14"/>
      <c r="D969" s="220"/>
      <c r="E969" s="16"/>
      <c r="F969" s="276"/>
      <c r="G969" s="13"/>
      <c r="H969" s="166" t="s">
        <v>207</v>
      </c>
      <c r="I969" s="41">
        <v>330000</v>
      </c>
      <c r="J969" s="41">
        <v>330000</v>
      </c>
      <c r="K969" s="41">
        <v>250000</v>
      </c>
      <c r="L969" s="206">
        <f t="shared" si="137"/>
        <v>75.75757575757575</v>
      </c>
      <c r="M969" s="206">
        <f t="shared" si="143"/>
        <v>75.75757575757575</v>
      </c>
      <c r="N969" s="206">
        <f t="shared" si="140"/>
        <v>75.75757575757575</v>
      </c>
      <c r="O969" s="41">
        <v>67126.86</v>
      </c>
      <c r="P969" s="206">
        <f t="shared" si="135"/>
        <v>26.850744</v>
      </c>
      <c r="Q969" s="41">
        <v>0</v>
      </c>
      <c r="R969" s="41">
        <f t="shared" si="136"/>
        <v>67126.86</v>
      </c>
    </row>
    <row r="970" spans="1:18" ht="13.5" customHeight="1">
      <c r="A970" s="13"/>
      <c r="B970" s="13"/>
      <c r="C970" s="14"/>
      <c r="D970" s="220"/>
      <c r="E970" s="16"/>
      <c r="F970" s="276"/>
      <c r="G970" s="13"/>
      <c r="H970" s="166" t="s">
        <v>59</v>
      </c>
      <c r="I970" s="41">
        <v>1720000</v>
      </c>
      <c r="J970" s="41">
        <v>1720000</v>
      </c>
      <c r="K970" s="296">
        <v>1700000</v>
      </c>
      <c r="L970" s="206">
        <f t="shared" si="137"/>
        <v>98.83720930232558</v>
      </c>
      <c r="M970" s="206">
        <f t="shared" si="143"/>
        <v>98.83720930232558</v>
      </c>
      <c r="N970" s="206">
        <f t="shared" si="140"/>
        <v>98.83720930232558</v>
      </c>
      <c r="O970" s="296">
        <v>463976.19</v>
      </c>
      <c r="P970" s="206">
        <f t="shared" si="135"/>
        <v>27.29271705882353</v>
      </c>
      <c r="Q970" s="41">
        <v>0</v>
      </c>
      <c r="R970" s="41">
        <f t="shared" si="136"/>
        <v>463976.19</v>
      </c>
    </row>
    <row r="971" spans="1:18" ht="13.5" customHeight="1">
      <c r="A971" s="13"/>
      <c r="B971" s="13"/>
      <c r="C971" s="14"/>
      <c r="D971" s="220"/>
      <c r="E971" s="16"/>
      <c r="F971" s="276"/>
      <c r="G971" s="13"/>
      <c r="H971" s="166" t="s">
        <v>62</v>
      </c>
      <c r="I971" s="41">
        <v>10000</v>
      </c>
      <c r="J971" s="41">
        <v>10000</v>
      </c>
      <c r="K971" s="41">
        <v>65000</v>
      </c>
      <c r="L971" s="206">
        <f t="shared" si="137"/>
        <v>650</v>
      </c>
      <c r="M971" s="206">
        <f t="shared" si="143"/>
        <v>650</v>
      </c>
      <c r="N971" s="206">
        <f t="shared" si="140"/>
        <v>650</v>
      </c>
      <c r="O971" s="41">
        <v>0</v>
      </c>
      <c r="P971" s="206">
        <f t="shared" si="135"/>
        <v>0</v>
      </c>
      <c r="Q971" s="41">
        <v>0</v>
      </c>
      <c r="R971" s="41">
        <f t="shared" si="136"/>
        <v>0</v>
      </c>
    </row>
    <row r="972" spans="1:18" ht="13.5" customHeight="1">
      <c r="A972" s="13"/>
      <c r="B972" s="13"/>
      <c r="C972" s="14"/>
      <c r="D972" s="220"/>
      <c r="E972" s="16"/>
      <c r="F972" s="276"/>
      <c r="G972" s="13"/>
      <c r="H972" s="166" t="s">
        <v>42</v>
      </c>
      <c r="I972" s="41">
        <v>127000</v>
      </c>
      <c r="J972" s="41">
        <v>127000</v>
      </c>
      <c r="K972" s="296">
        <v>150000</v>
      </c>
      <c r="L972" s="206">
        <f t="shared" si="137"/>
        <v>118.11023622047243</v>
      </c>
      <c r="M972" s="206">
        <f t="shared" si="143"/>
        <v>118.11023622047243</v>
      </c>
      <c r="N972" s="206">
        <f t="shared" si="140"/>
        <v>118.11023622047243</v>
      </c>
      <c r="O972" s="296">
        <v>10000</v>
      </c>
      <c r="P972" s="206">
        <f t="shared" si="135"/>
        <v>6.666666666666667</v>
      </c>
      <c r="Q972" s="41">
        <v>0</v>
      </c>
      <c r="R972" s="41">
        <f t="shared" si="136"/>
        <v>10000</v>
      </c>
    </row>
    <row r="973" spans="1:18" ht="13.5" customHeight="1">
      <c r="A973" s="13"/>
      <c r="B973" s="13"/>
      <c r="C973" s="14"/>
      <c r="D973" s="220"/>
      <c r="E973" s="16"/>
      <c r="F973" s="276"/>
      <c r="G973" s="13"/>
      <c r="H973" s="166" t="s">
        <v>68</v>
      </c>
      <c r="I973" s="41">
        <v>220000</v>
      </c>
      <c r="J973" s="41">
        <v>220000</v>
      </c>
      <c r="K973" s="296">
        <v>160000</v>
      </c>
      <c r="L973" s="206">
        <f t="shared" si="137"/>
        <v>72.72727272727273</v>
      </c>
      <c r="M973" s="206">
        <f t="shared" si="143"/>
        <v>72.72727272727273</v>
      </c>
      <c r="N973" s="206">
        <f t="shared" si="140"/>
        <v>72.72727272727273</v>
      </c>
      <c r="O973" s="296">
        <v>79670</v>
      </c>
      <c r="P973" s="206">
        <f t="shared" si="135"/>
        <v>49.793749999999996</v>
      </c>
      <c r="Q973" s="41">
        <v>0</v>
      </c>
      <c r="R973" s="41">
        <f t="shared" si="136"/>
        <v>79670</v>
      </c>
    </row>
    <row r="974" spans="1:18" ht="13.5" customHeight="1">
      <c r="A974" s="13"/>
      <c r="B974" s="13"/>
      <c r="C974" s="14"/>
      <c r="D974" s="220"/>
      <c r="E974" s="16"/>
      <c r="F974" s="276"/>
      <c r="G974" s="13"/>
      <c r="H974" s="166" t="s">
        <v>69</v>
      </c>
      <c r="I974" s="41">
        <v>480000</v>
      </c>
      <c r="J974" s="41">
        <v>480000</v>
      </c>
      <c r="K974" s="296">
        <v>730000</v>
      </c>
      <c r="L974" s="206">
        <f t="shared" si="137"/>
        <v>152.08333333333331</v>
      </c>
      <c r="M974" s="206">
        <f t="shared" si="143"/>
        <v>152.08333333333331</v>
      </c>
      <c r="N974" s="206">
        <f t="shared" si="140"/>
        <v>152.08333333333331</v>
      </c>
      <c r="O974" s="296">
        <v>198750</v>
      </c>
      <c r="P974" s="206">
        <f t="shared" si="135"/>
        <v>27.22602739726027</v>
      </c>
      <c r="Q974" s="41">
        <v>0</v>
      </c>
      <c r="R974" s="41">
        <f t="shared" si="136"/>
        <v>198750</v>
      </c>
    </row>
    <row r="975" spans="1:18" ht="13.5" customHeight="1">
      <c r="A975" s="13"/>
      <c r="B975" s="13"/>
      <c r="C975" s="14"/>
      <c r="D975" s="220"/>
      <c r="E975" s="16"/>
      <c r="F975" s="276"/>
      <c r="G975" s="13"/>
      <c r="H975" s="166" t="s">
        <v>72</v>
      </c>
      <c r="I975" s="41">
        <v>630000</v>
      </c>
      <c r="J975" s="41">
        <v>630000</v>
      </c>
      <c r="K975" s="41">
        <v>630000</v>
      </c>
      <c r="L975" s="206">
        <f t="shared" si="137"/>
        <v>100</v>
      </c>
      <c r="M975" s="206">
        <f t="shared" si="143"/>
        <v>100</v>
      </c>
      <c r="N975" s="206">
        <f t="shared" si="140"/>
        <v>100</v>
      </c>
      <c r="O975" s="41">
        <v>117770</v>
      </c>
      <c r="P975" s="206">
        <f t="shared" si="135"/>
        <v>18.693650793650793</v>
      </c>
      <c r="Q975" s="41"/>
      <c r="R975" s="41">
        <f t="shared" si="136"/>
        <v>117770</v>
      </c>
    </row>
    <row r="976" spans="1:18" ht="13.5" customHeight="1">
      <c r="A976" s="13"/>
      <c r="B976" s="13"/>
      <c r="C976" s="14"/>
      <c r="D976" s="220"/>
      <c r="E976" s="16"/>
      <c r="F976" s="276"/>
      <c r="G976" s="13"/>
      <c r="H976" s="166" t="s">
        <v>139</v>
      </c>
      <c r="I976" s="41">
        <v>60000</v>
      </c>
      <c r="J976" s="41">
        <v>60000</v>
      </c>
      <c r="K976" s="41">
        <v>60000</v>
      </c>
      <c r="L976" s="206">
        <f t="shared" si="137"/>
        <v>100</v>
      </c>
      <c r="M976" s="206">
        <f t="shared" si="143"/>
        <v>100</v>
      </c>
      <c r="N976" s="206">
        <f t="shared" si="140"/>
        <v>100</v>
      </c>
      <c r="O976" s="41">
        <v>45400</v>
      </c>
      <c r="P976" s="206">
        <f t="shared" si="135"/>
        <v>75.66666666666667</v>
      </c>
      <c r="Q976" s="41">
        <v>0</v>
      </c>
      <c r="R976" s="41">
        <f t="shared" si="136"/>
        <v>45400</v>
      </c>
    </row>
    <row r="977" spans="1:18" ht="13.5" customHeight="1">
      <c r="A977" s="13"/>
      <c r="B977" s="13"/>
      <c r="C977" s="14"/>
      <c r="D977" s="220"/>
      <c r="E977" s="16"/>
      <c r="F977" s="276"/>
      <c r="G977" s="13"/>
      <c r="H977" s="166" t="s">
        <v>225</v>
      </c>
      <c r="I977" s="41">
        <v>10000</v>
      </c>
      <c r="J977" s="41">
        <v>10000</v>
      </c>
      <c r="K977" s="296">
        <v>20000</v>
      </c>
      <c r="L977" s="206">
        <f t="shared" si="137"/>
        <v>200</v>
      </c>
      <c r="M977" s="206">
        <f t="shared" si="143"/>
        <v>200</v>
      </c>
      <c r="N977" s="206">
        <f t="shared" si="140"/>
        <v>200</v>
      </c>
      <c r="O977" s="296">
        <v>0</v>
      </c>
      <c r="P977" s="206">
        <f aca="true" t="shared" si="144" ref="P977:P1040">O977/K977*100</f>
        <v>0</v>
      </c>
      <c r="Q977" s="41">
        <v>0</v>
      </c>
      <c r="R977" s="41">
        <f t="shared" si="136"/>
        <v>0</v>
      </c>
    </row>
    <row r="978" spans="3:18" ht="13.5" customHeight="1">
      <c r="C978" s="1"/>
      <c r="D978" s="46"/>
      <c r="E978" s="46"/>
      <c r="F978" s="276"/>
      <c r="G978" s="46"/>
      <c r="H978" s="166" t="s">
        <v>78</v>
      </c>
      <c r="I978" s="34">
        <v>270000</v>
      </c>
      <c r="J978" s="34">
        <v>270000</v>
      </c>
      <c r="K978" s="328">
        <v>0</v>
      </c>
      <c r="L978" s="46">
        <f t="shared" si="137"/>
        <v>0</v>
      </c>
      <c r="M978" s="46">
        <f t="shared" si="143"/>
        <v>0</v>
      </c>
      <c r="N978" s="206">
        <f t="shared" si="140"/>
        <v>0</v>
      </c>
      <c r="O978" s="328">
        <v>0</v>
      </c>
      <c r="P978" s="206">
        <v>0</v>
      </c>
      <c r="Q978" s="46">
        <v>0</v>
      </c>
      <c r="R978" s="41">
        <f t="shared" si="136"/>
        <v>0</v>
      </c>
    </row>
    <row r="979" spans="1:18" ht="13.5" customHeight="1">
      <c r="A979" s="13"/>
      <c r="B979" s="13"/>
      <c r="C979" s="14"/>
      <c r="D979" s="220"/>
      <c r="E979" s="16"/>
      <c r="F979" s="276"/>
      <c r="G979" s="13"/>
      <c r="H979" s="166" t="s">
        <v>92</v>
      </c>
      <c r="I979" s="41">
        <v>65000</v>
      </c>
      <c r="J979" s="41">
        <v>65000</v>
      </c>
      <c r="K979" s="41">
        <v>150000</v>
      </c>
      <c r="L979" s="206">
        <f t="shared" si="137"/>
        <v>230.76923076923075</v>
      </c>
      <c r="M979" s="206">
        <f t="shared" si="143"/>
        <v>230.76923076923075</v>
      </c>
      <c r="N979" s="206">
        <f t="shared" si="140"/>
        <v>230.76923076923075</v>
      </c>
      <c r="O979" s="41">
        <v>149500</v>
      </c>
      <c r="P979" s="206">
        <f t="shared" si="144"/>
        <v>99.66666666666667</v>
      </c>
      <c r="Q979" s="41">
        <v>0</v>
      </c>
      <c r="R979" s="41">
        <f t="shared" si="136"/>
        <v>149500</v>
      </c>
    </row>
    <row r="980" spans="1:18" ht="13.5" customHeight="1">
      <c r="A980" s="13"/>
      <c r="B980" s="13"/>
      <c r="C980" s="14"/>
      <c r="D980" s="220"/>
      <c r="E980" s="16"/>
      <c r="F980" s="276"/>
      <c r="G980" s="13"/>
      <c r="H980" s="173" t="s">
        <v>480</v>
      </c>
      <c r="I980" s="41">
        <v>20000</v>
      </c>
      <c r="J980" s="41">
        <v>20000</v>
      </c>
      <c r="K980" s="41">
        <v>20000</v>
      </c>
      <c r="L980" s="206">
        <f t="shared" si="137"/>
        <v>100</v>
      </c>
      <c r="M980" s="206">
        <f t="shared" si="143"/>
        <v>100</v>
      </c>
      <c r="N980" s="206">
        <f t="shared" si="140"/>
        <v>100</v>
      </c>
      <c r="O980" s="41">
        <v>0</v>
      </c>
      <c r="P980" s="206">
        <f t="shared" si="144"/>
        <v>0</v>
      </c>
      <c r="Q980" s="41"/>
      <c r="R980" s="41">
        <f aca="true" t="shared" si="145" ref="R980:R1043">O980+Q980</f>
        <v>0</v>
      </c>
    </row>
    <row r="981" spans="1:18" ht="38.25" hidden="1">
      <c r="A981" s="13"/>
      <c r="B981" s="13"/>
      <c r="C981" s="14"/>
      <c r="D981" s="160" t="s">
        <v>948</v>
      </c>
      <c r="E981" s="160"/>
      <c r="F981" s="318"/>
      <c r="G981" s="14"/>
      <c r="H981" s="15" t="s">
        <v>949</v>
      </c>
      <c r="I981" s="41">
        <f>I982</f>
        <v>0</v>
      </c>
      <c r="J981" s="41">
        <f>J982</f>
        <v>0</v>
      </c>
      <c r="K981" s="41">
        <f>K982</f>
        <v>0</v>
      </c>
      <c r="L981" s="206" t="e">
        <f t="shared" si="137"/>
        <v>#DIV/0!</v>
      </c>
      <c r="M981" s="206" t="e">
        <f t="shared" si="143"/>
        <v>#DIV/0!</v>
      </c>
      <c r="N981" s="206" t="e">
        <f t="shared" si="140"/>
        <v>#DIV/0!</v>
      </c>
      <c r="O981" s="41">
        <f>O982</f>
        <v>0</v>
      </c>
      <c r="P981" s="206" t="e">
        <f t="shared" si="144"/>
        <v>#DIV/0!</v>
      </c>
      <c r="Q981" s="41">
        <f>Q982</f>
        <v>0</v>
      </c>
      <c r="R981" s="41">
        <f t="shared" si="145"/>
        <v>0</v>
      </c>
    </row>
    <row r="982" spans="1:18" ht="13.5" customHeight="1" hidden="1">
      <c r="A982" s="13"/>
      <c r="B982" s="13"/>
      <c r="C982" s="14"/>
      <c r="D982" s="220"/>
      <c r="E982" s="16"/>
      <c r="F982" s="276"/>
      <c r="G982" s="13"/>
      <c r="H982" s="166" t="s">
        <v>78</v>
      </c>
      <c r="I982" s="41">
        <v>0</v>
      </c>
      <c r="J982" s="41">
        <v>0</v>
      </c>
      <c r="K982" s="41">
        <v>0</v>
      </c>
      <c r="L982" s="206" t="e">
        <f t="shared" si="137"/>
        <v>#DIV/0!</v>
      </c>
      <c r="M982" s="206" t="e">
        <f t="shared" si="143"/>
        <v>#DIV/0!</v>
      </c>
      <c r="N982" s="206" t="e">
        <f t="shared" si="140"/>
        <v>#DIV/0!</v>
      </c>
      <c r="O982" s="41">
        <v>0</v>
      </c>
      <c r="P982" s="206" t="e">
        <f t="shared" si="144"/>
        <v>#DIV/0!</v>
      </c>
      <c r="Q982" s="41">
        <v>0</v>
      </c>
      <c r="R982" s="41">
        <f t="shared" si="145"/>
        <v>0</v>
      </c>
    </row>
    <row r="983" spans="1:18" ht="25.5" hidden="1">
      <c r="A983" s="13"/>
      <c r="B983" s="13"/>
      <c r="C983" s="14"/>
      <c r="D983" s="160" t="s">
        <v>817</v>
      </c>
      <c r="E983" s="160"/>
      <c r="F983" s="318"/>
      <c r="G983" s="14"/>
      <c r="H983" s="15" t="s">
        <v>835</v>
      </c>
      <c r="I983" s="41">
        <f>I985+I984</f>
        <v>0</v>
      </c>
      <c r="J983" s="41">
        <f>J985+J984</f>
        <v>0</v>
      </c>
      <c r="K983" s="41">
        <f>K985+K984</f>
        <v>0</v>
      </c>
      <c r="L983" s="206" t="e">
        <f>(K983/I983)*100</f>
        <v>#DIV/0!</v>
      </c>
      <c r="M983" s="206" t="e">
        <f t="shared" si="143"/>
        <v>#DIV/0!</v>
      </c>
      <c r="N983" s="206" t="e">
        <f t="shared" si="140"/>
        <v>#DIV/0!</v>
      </c>
      <c r="O983" s="41">
        <f>O985+O984</f>
        <v>0</v>
      </c>
      <c r="P983" s="206" t="e">
        <f t="shared" si="144"/>
        <v>#DIV/0!</v>
      </c>
      <c r="Q983" s="41">
        <f>Q985</f>
        <v>0</v>
      </c>
      <c r="R983" s="41">
        <f t="shared" si="145"/>
        <v>0</v>
      </c>
    </row>
    <row r="984" spans="1:18" ht="12.75" hidden="1">
      <c r="A984" s="13"/>
      <c r="B984" s="13"/>
      <c r="C984" s="14"/>
      <c r="D984" s="160"/>
      <c r="E984" s="160"/>
      <c r="F984" s="318"/>
      <c r="G984" s="14"/>
      <c r="H984" s="166" t="s">
        <v>68</v>
      </c>
      <c r="I984" s="41"/>
      <c r="J984" s="41"/>
      <c r="K984" s="41"/>
      <c r="L984" s="206"/>
      <c r="M984" s="206">
        <v>0</v>
      </c>
      <c r="N984" s="206" t="e">
        <f t="shared" si="140"/>
        <v>#DIV/0!</v>
      </c>
      <c r="O984" s="41"/>
      <c r="P984" s="206" t="e">
        <f t="shared" si="144"/>
        <v>#DIV/0!</v>
      </c>
      <c r="Q984" s="41"/>
      <c r="R984" s="41">
        <f t="shared" si="145"/>
        <v>0</v>
      </c>
    </row>
    <row r="985" spans="1:18" ht="13.5" customHeight="1" hidden="1">
      <c r="A985" s="13"/>
      <c r="B985" s="13"/>
      <c r="C985" s="14"/>
      <c r="D985" s="220"/>
      <c r="E985" s="16"/>
      <c r="F985" s="276"/>
      <c r="G985" s="13"/>
      <c r="H985" s="166" t="s">
        <v>78</v>
      </c>
      <c r="I985" s="41"/>
      <c r="J985" s="41"/>
      <c r="K985" s="41"/>
      <c r="L985" s="206" t="e">
        <f>(K985/I985)*100</f>
        <v>#DIV/0!</v>
      </c>
      <c r="M985" s="206" t="e">
        <f t="shared" si="143"/>
        <v>#DIV/0!</v>
      </c>
      <c r="N985" s="206" t="e">
        <f t="shared" si="140"/>
        <v>#DIV/0!</v>
      </c>
      <c r="O985" s="41"/>
      <c r="P985" s="206" t="e">
        <f t="shared" si="144"/>
        <v>#DIV/0!</v>
      </c>
      <c r="Q985" s="41">
        <v>0</v>
      </c>
      <c r="R985" s="41">
        <f t="shared" si="145"/>
        <v>0</v>
      </c>
    </row>
    <row r="986" spans="1:18" ht="25.5" hidden="1">
      <c r="A986" s="13"/>
      <c r="B986" s="13"/>
      <c r="C986" s="14"/>
      <c r="D986" s="160" t="s">
        <v>819</v>
      </c>
      <c r="E986" s="160"/>
      <c r="F986" s="318"/>
      <c r="G986" s="14"/>
      <c r="H986" s="15" t="s">
        <v>820</v>
      </c>
      <c r="I986" s="41">
        <f>I988+I987</f>
        <v>0</v>
      </c>
      <c r="J986" s="41">
        <f>J988+J987</f>
        <v>0</v>
      </c>
      <c r="K986" s="41">
        <f>K988+K987</f>
        <v>0</v>
      </c>
      <c r="L986" s="206" t="e">
        <f>(K986/I986)*100</f>
        <v>#DIV/0!</v>
      </c>
      <c r="M986" s="206" t="e">
        <f t="shared" si="143"/>
        <v>#DIV/0!</v>
      </c>
      <c r="N986" s="206" t="e">
        <f t="shared" si="140"/>
        <v>#DIV/0!</v>
      </c>
      <c r="O986" s="41">
        <f>O988+O987</f>
        <v>0</v>
      </c>
      <c r="P986" s="206" t="e">
        <f t="shared" si="144"/>
        <v>#DIV/0!</v>
      </c>
      <c r="Q986" s="41">
        <f>Q988</f>
        <v>0</v>
      </c>
      <c r="R986" s="41">
        <f t="shared" si="145"/>
        <v>0</v>
      </c>
    </row>
    <row r="987" spans="1:18" ht="12.75" hidden="1">
      <c r="A987" s="13"/>
      <c r="B987" s="13"/>
      <c r="C987" s="14"/>
      <c r="D987" s="160"/>
      <c r="E987" s="160"/>
      <c r="F987" s="318"/>
      <c r="G987" s="14"/>
      <c r="H987" s="166" t="s">
        <v>68</v>
      </c>
      <c r="I987" s="41"/>
      <c r="J987" s="41"/>
      <c r="K987" s="41"/>
      <c r="L987" s="206"/>
      <c r="M987" s="206">
        <v>0</v>
      </c>
      <c r="N987" s="206" t="e">
        <f t="shared" si="140"/>
        <v>#DIV/0!</v>
      </c>
      <c r="O987" s="41"/>
      <c r="P987" s="206" t="e">
        <f t="shared" si="144"/>
        <v>#DIV/0!</v>
      </c>
      <c r="Q987" s="41"/>
      <c r="R987" s="41">
        <f t="shared" si="145"/>
        <v>0</v>
      </c>
    </row>
    <row r="988" spans="1:18" ht="13.5" customHeight="1" hidden="1">
      <c r="A988" s="13"/>
      <c r="B988" s="13"/>
      <c r="C988" s="14"/>
      <c r="D988" s="220"/>
      <c r="E988" s="16"/>
      <c r="F988" s="276"/>
      <c r="G988" s="13"/>
      <c r="H988" s="166" t="s">
        <v>78</v>
      </c>
      <c r="I988" s="41"/>
      <c r="J988" s="41"/>
      <c r="K988" s="41"/>
      <c r="L988" s="206" t="e">
        <f>(K988/I988)*100</f>
        <v>#DIV/0!</v>
      </c>
      <c r="M988" s="206" t="e">
        <f t="shared" si="143"/>
        <v>#DIV/0!</v>
      </c>
      <c r="N988" s="206" t="e">
        <f t="shared" si="140"/>
        <v>#DIV/0!</v>
      </c>
      <c r="O988" s="41"/>
      <c r="P988" s="206" t="e">
        <f t="shared" si="144"/>
        <v>#DIV/0!</v>
      </c>
      <c r="Q988" s="41">
        <v>0</v>
      </c>
      <c r="R988" s="41">
        <f t="shared" si="145"/>
        <v>0</v>
      </c>
    </row>
    <row r="989" spans="1:18" ht="13.5" customHeight="1">
      <c r="A989" s="13"/>
      <c r="B989" s="13"/>
      <c r="C989" s="14"/>
      <c r="D989" s="220"/>
      <c r="E989" s="16"/>
      <c r="F989" s="276"/>
      <c r="G989" s="13"/>
      <c r="H989" s="267" t="s">
        <v>134</v>
      </c>
      <c r="I989" s="206">
        <f aca="true" t="shared" si="146" ref="I989:K990">I990</f>
        <v>5507000</v>
      </c>
      <c r="J989" s="206">
        <f t="shared" si="146"/>
        <v>5507000</v>
      </c>
      <c r="K989" s="206">
        <f t="shared" si="146"/>
        <v>6100000</v>
      </c>
      <c r="L989" s="206">
        <f t="shared" si="137"/>
        <v>110.7681133103323</v>
      </c>
      <c r="M989" s="206">
        <f t="shared" si="143"/>
        <v>110.7681133103323</v>
      </c>
      <c r="N989" s="206">
        <f t="shared" si="140"/>
        <v>110.7681133103323</v>
      </c>
      <c r="O989" s="206">
        <f>O990</f>
        <v>2257813.03</v>
      </c>
      <c r="P989" s="206">
        <f t="shared" si="144"/>
        <v>37.013328360655734</v>
      </c>
      <c r="Q989" s="206">
        <f>Q990</f>
        <v>0</v>
      </c>
      <c r="R989" s="41">
        <f t="shared" si="145"/>
        <v>2257813.03</v>
      </c>
    </row>
    <row r="990" spans="1:18" ht="13.5" customHeight="1">
      <c r="A990" s="13"/>
      <c r="B990" s="13"/>
      <c r="C990" s="14"/>
      <c r="D990" s="220"/>
      <c r="E990" s="16"/>
      <c r="F990" s="20" t="s">
        <v>359</v>
      </c>
      <c r="G990" s="13">
        <v>463</v>
      </c>
      <c r="H990" s="15" t="s">
        <v>959</v>
      </c>
      <c r="I990" s="206">
        <f t="shared" si="146"/>
        <v>5507000</v>
      </c>
      <c r="J990" s="206">
        <f t="shared" si="146"/>
        <v>5507000</v>
      </c>
      <c r="K990" s="206">
        <f t="shared" si="146"/>
        <v>6100000</v>
      </c>
      <c r="L990" s="206">
        <f t="shared" si="137"/>
        <v>110.7681133103323</v>
      </c>
      <c r="M990" s="206">
        <f t="shared" si="143"/>
        <v>110.7681133103323</v>
      </c>
      <c r="N990" s="206">
        <f t="shared" si="140"/>
        <v>110.7681133103323</v>
      </c>
      <c r="O990" s="206">
        <v>2257813.03</v>
      </c>
      <c r="P990" s="206">
        <f t="shared" si="144"/>
        <v>37.013328360655734</v>
      </c>
      <c r="Q990" s="206">
        <f>Q991</f>
        <v>0</v>
      </c>
      <c r="R990" s="41">
        <f t="shared" si="145"/>
        <v>2257813.03</v>
      </c>
    </row>
    <row r="991" spans="1:18" ht="25.5">
      <c r="A991" s="13"/>
      <c r="B991" s="213"/>
      <c r="C991" s="14"/>
      <c r="D991" s="160" t="s">
        <v>726</v>
      </c>
      <c r="E991" s="160"/>
      <c r="F991" s="318"/>
      <c r="G991" s="14"/>
      <c r="H991" s="15" t="s">
        <v>727</v>
      </c>
      <c r="I991" s="206">
        <f>SUM(I992:I1006)</f>
        <v>5507000</v>
      </c>
      <c r="J991" s="206">
        <f>SUM(J992:J1006)</f>
        <v>5507000</v>
      </c>
      <c r="K991" s="206">
        <f>SUM(K992:K1006)</f>
        <v>6100000</v>
      </c>
      <c r="L991" s="206">
        <f t="shared" si="137"/>
        <v>110.7681133103323</v>
      </c>
      <c r="M991" s="206">
        <f t="shared" si="143"/>
        <v>110.7681133103323</v>
      </c>
      <c r="N991" s="206">
        <f t="shared" si="140"/>
        <v>110.7681133103323</v>
      </c>
      <c r="O991" s="206">
        <f>SUM(O992:O1006)</f>
        <v>2257813.03</v>
      </c>
      <c r="P991" s="206">
        <f t="shared" si="144"/>
        <v>37.013328360655734</v>
      </c>
      <c r="Q991" s="206">
        <f>SUM(Q992:Q1005)</f>
        <v>0</v>
      </c>
      <c r="R991" s="41">
        <f t="shared" si="145"/>
        <v>2257813.03</v>
      </c>
    </row>
    <row r="992" spans="1:18" ht="13.5" customHeight="1">
      <c r="A992" s="13"/>
      <c r="B992" s="13"/>
      <c r="C992" s="14"/>
      <c r="D992" s="220"/>
      <c r="E992" s="16"/>
      <c r="F992" s="276"/>
      <c r="G992" s="13"/>
      <c r="H992" s="166" t="s">
        <v>39</v>
      </c>
      <c r="I992" s="41">
        <v>0</v>
      </c>
      <c r="J992" s="41">
        <v>0</v>
      </c>
      <c r="K992" s="41">
        <v>0</v>
      </c>
      <c r="L992" s="206" t="e">
        <f t="shared" si="137"/>
        <v>#DIV/0!</v>
      </c>
      <c r="M992" s="206" t="e">
        <f t="shared" si="143"/>
        <v>#DIV/0!</v>
      </c>
      <c r="N992" s="206" t="e">
        <f t="shared" si="140"/>
        <v>#DIV/0!</v>
      </c>
      <c r="O992" s="41">
        <v>0</v>
      </c>
      <c r="P992" s="206">
        <v>0</v>
      </c>
      <c r="Q992" s="41">
        <v>0</v>
      </c>
      <c r="R992" s="41">
        <f t="shared" si="145"/>
        <v>0</v>
      </c>
    </row>
    <row r="993" spans="1:18" ht="13.5" customHeight="1">
      <c r="A993" s="13"/>
      <c r="B993" s="13"/>
      <c r="C993" s="14"/>
      <c r="D993" s="220"/>
      <c r="E993" s="16"/>
      <c r="F993" s="276"/>
      <c r="G993" s="13"/>
      <c r="H993" s="166" t="s">
        <v>100</v>
      </c>
      <c r="I993" s="41">
        <v>188000</v>
      </c>
      <c r="J993" s="41">
        <v>170000</v>
      </c>
      <c r="K993" s="41">
        <v>200000</v>
      </c>
      <c r="L993" s="206">
        <f t="shared" si="137"/>
        <v>106.38297872340425</v>
      </c>
      <c r="M993" s="206">
        <f t="shared" si="143"/>
        <v>117.64705882352942</v>
      </c>
      <c r="N993" s="206">
        <f t="shared" si="140"/>
        <v>106.38297872340425</v>
      </c>
      <c r="O993" s="41">
        <v>133659.38</v>
      </c>
      <c r="P993" s="206">
        <f t="shared" si="144"/>
        <v>66.82969</v>
      </c>
      <c r="Q993" s="41">
        <v>0</v>
      </c>
      <c r="R993" s="41">
        <f t="shared" si="145"/>
        <v>133659.38</v>
      </c>
    </row>
    <row r="994" spans="1:18" ht="13.5" customHeight="1">
      <c r="A994" s="13"/>
      <c r="B994" s="13"/>
      <c r="C994" s="14"/>
      <c r="D994" s="220"/>
      <c r="E994" s="16"/>
      <c r="F994" s="276"/>
      <c r="G994" s="13"/>
      <c r="H994" s="166" t="s">
        <v>257</v>
      </c>
      <c r="I994" s="41">
        <v>1575000</v>
      </c>
      <c r="J994" s="41">
        <v>1700000</v>
      </c>
      <c r="K994" s="41">
        <v>1608750</v>
      </c>
      <c r="L994" s="206">
        <f t="shared" si="137"/>
        <v>102.14285714285714</v>
      </c>
      <c r="M994" s="206">
        <f t="shared" si="143"/>
        <v>94.63235294117646</v>
      </c>
      <c r="N994" s="206">
        <f t="shared" si="140"/>
        <v>102.14285714285714</v>
      </c>
      <c r="O994" s="41">
        <v>815275.08</v>
      </c>
      <c r="P994" s="206">
        <f t="shared" si="144"/>
        <v>50.677549650349654</v>
      </c>
      <c r="Q994" s="41">
        <v>0</v>
      </c>
      <c r="R994" s="41">
        <f t="shared" si="145"/>
        <v>815275.08</v>
      </c>
    </row>
    <row r="995" spans="1:18" ht="13.5" customHeight="1">
      <c r="A995" s="13"/>
      <c r="B995" s="13"/>
      <c r="C995" s="14"/>
      <c r="D995" s="220"/>
      <c r="E995" s="16"/>
      <c r="F995" s="276"/>
      <c r="G995" s="13"/>
      <c r="H995" s="166" t="s">
        <v>207</v>
      </c>
      <c r="I995" s="41">
        <v>345000</v>
      </c>
      <c r="J995" s="41">
        <v>345000</v>
      </c>
      <c r="K995" s="41">
        <v>300000</v>
      </c>
      <c r="L995" s="206">
        <v>0</v>
      </c>
      <c r="M995" s="206">
        <f t="shared" si="143"/>
        <v>86.95652173913044</v>
      </c>
      <c r="N995" s="206">
        <f t="shared" si="140"/>
        <v>86.95652173913044</v>
      </c>
      <c r="O995" s="41">
        <v>191671.44</v>
      </c>
      <c r="P995" s="206">
        <f t="shared" si="144"/>
        <v>63.890480000000004</v>
      </c>
      <c r="Q995" s="41">
        <v>0</v>
      </c>
      <c r="R995" s="41">
        <f t="shared" si="145"/>
        <v>191671.44</v>
      </c>
    </row>
    <row r="996" spans="1:18" ht="13.5" customHeight="1">
      <c r="A996" s="13"/>
      <c r="B996" s="13"/>
      <c r="C996" s="14"/>
      <c r="D996" s="220"/>
      <c r="E996" s="16"/>
      <c r="F996" s="276"/>
      <c r="G996" s="13"/>
      <c r="H996" s="166" t="s">
        <v>59</v>
      </c>
      <c r="I996" s="18">
        <v>2140000</v>
      </c>
      <c r="J996" s="18">
        <v>2140000</v>
      </c>
      <c r="K996" s="18">
        <v>2084000</v>
      </c>
      <c r="L996" s="206">
        <f t="shared" si="137"/>
        <v>97.38317757009347</v>
      </c>
      <c r="M996" s="206">
        <f t="shared" si="143"/>
        <v>97.38317757009347</v>
      </c>
      <c r="N996" s="206">
        <f t="shared" si="140"/>
        <v>97.38317757009347</v>
      </c>
      <c r="O996" s="18">
        <v>783289.85</v>
      </c>
      <c r="P996" s="206">
        <f t="shared" si="144"/>
        <v>37.58588531669865</v>
      </c>
      <c r="Q996" s="18">
        <v>0</v>
      </c>
      <c r="R996" s="41">
        <f t="shared" si="145"/>
        <v>783289.85</v>
      </c>
    </row>
    <row r="997" spans="1:18" ht="13.5" customHeight="1">
      <c r="A997" s="13"/>
      <c r="B997" s="13"/>
      <c r="C997" s="14"/>
      <c r="D997" s="220"/>
      <c r="E997" s="16"/>
      <c r="F997" s="276"/>
      <c r="G997" s="13"/>
      <c r="H997" s="166" t="s">
        <v>62</v>
      </c>
      <c r="I997" s="18">
        <v>85000</v>
      </c>
      <c r="J997" s="18">
        <v>60000</v>
      </c>
      <c r="K997" s="18">
        <v>110000</v>
      </c>
      <c r="L997" s="206">
        <f t="shared" si="137"/>
        <v>129.41176470588235</v>
      </c>
      <c r="M997" s="206">
        <f t="shared" si="143"/>
        <v>183.33333333333331</v>
      </c>
      <c r="N997" s="206">
        <f t="shared" si="140"/>
        <v>129.41176470588235</v>
      </c>
      <c r="O997" s="18">
        <v>12820</v>
      </c>
      <c r="P997" s="206">
        <f t="shared" si="144"/>
        <v>11.654545454545454</v>
      </c>
      <c r="Q997" s="18">
        <v>0</v>
      </c>
      <c r="R997" s="41">
        <f t="shared" si="145"/>
        <v>12820</v>
      </c>
    </row>
    <row r="998" spans="1:18" ht="13.5" customHeight="1">
      <c r="A998" s="13"/>
      <c r="B998" s="13"/>
      <c r="C998" s="14"/>
      <c r="D998" s="220"/>
      <c r="E998" s="16"/>
      <c r="F998" s="276"/>
      <c r="G998" s="13"/>
      <c r="H998" s="166" t="s">
        <v>42</v>
      </c>
      <c r="I998" s="18">
        <v>77000</v>
      </c>
      <c r="J998" s="18">
        <v>77000</v>
      </c>
      <c r="K998" s="18">
        <v>191000</v>
      </c>
      <c r="L998" s="206">
        <f t="shared" si="137"/>
        <v>248.05194805194805</v>
      </c>
      <c r="M998" s="206">
        <f t="shared" si="143"/>
        <v>248.05194805194805</v>
      </c>
      <c r="N998" s="206">
        <f t="shared" si="140"/>
        <v>248.05194805194805</v>
      </c>
      <c r="O998" s="18">
        <v>62374</v>
      </c>
      <c r="P998" s="206">
        <f t="shared" si="144"/>
        <v>32.6565445026178</v>
      </c>
      <c r="Q998" s="18">
        <v>0</v>
      </c>
      <c r="R998" s="41">
        <f t="shared" si="145"/>
        <v>62374</v>
      </c>
    </row>
    <row r="999" spans="1:18" ht="13.5" customHeight="1">
      <c r="A999" s="13"/>
      <c r="B999" s="13"/>
      <c r="C999" s="14"/>
      <c r="D999" s="220"/>
      <c r="E999" s="16"/>
      <c r="F999" s="276"/>
      <c r="G999" s="13"/>
      <c r="H999" s="166" t="s">
        <v>68</v>
      </c>
      <c r="I999" s="18">
        <v>200000</v>
      </c>
      <c r="J999" s="18">
        <v>200000</v>
      </c>
      <c r="K999" s="297">
        <v>109000</v>
      </c>
      <c r="L999" s="206">
        <f t="shared" si="137"/>
        <v>54.50000000000001</v>
      </c>
      <c r="M999" s="206">
        <f t="shared" si="143"/>
        <v>54.50000000000001</v>
      </c>
      <c r="N999" s="206">
        <f t="shared" si="140"/>
        <v>54.50000000000001</v>
      </c>
      <c r="O999" s="297">
        <v>0</v>
      </c>
      <c r="P999" s="206">
        <f t="shared" si="144"/>
        <v>0</v>
      </c>
      <c r="Q999" s="18">
        <v>0</v>
      </c>
      <c r="R999" s="41">
        <f t="shared" si="145"/>
        <v>0</v>
      </c>
    </row>
    <row r="1000" spans="1:18" ht="13.5" customHeight="1">
      <c r="A1000" s="86"/>
      <c r="B1000" s="86"/>
      <c r="C1000" s="260"/>
      <c r="D1000" s="221"/>
      <c r="E1000" s="159"/>
      <c r="F1000" s="276"/>
      <c r="G1000" s="13"/>
      <c r="H1000" s="166" t="s">
        <v>69</v>
      </c>
      <c r="I1000" s="18">
        <v>432000</v>
      </c>
      <c r="J1000" s="18">
        <v>350000</v>
      </c>
      <c r="K1000" s="297">
        <v>786000</v>
      </c>
      <c r="L1000" s="206">
        <f t="shared" si="137"/>
        <v>181.94444444444443</v>
      </c>
      <c r="M1000" s="206">
        <f t="shared" si="143"/>
        <v>224.57142857142856</v>
      </c>
      <c r="N1000" s="206">
        <f t="shared" si="140"/>
        <v>181.94444444444443</v>
      </c>
      <c r="O1000" s="297">
        <v>50200</v>
      </c>
      <c r="P1000" s="206">
        <f t="shared" si="144"/>
        <v>6.3867684478371505</v>
      </c>
      <c r="Q1000" s="18">
        <v>0</v>
      </c>
      <c r="R1000" s="41">
        <f t="shared" si="145"/>
        <v>50200</v>
      </c>
    </row>
    <row r="1001" spans="1:18" ht="15" customHeight="1">
      <c r="A1001" s="21"/>
      <c r="B1001" s="21"/>
      <c r="C1001" s="44"/>
      <c r="D1001" s="160"/>
      <c r="E1001" s="160"/>
      <c r="F1001" s="276"/>
      <c r="G1001" s="13"/>
      <c r="H1001" s="166" t="s">
        <v>72</v>
      </c>
      <c r="I1001" s="18">
        <v>355000</v>
      </c>
      <c r="J1001" s="18">
        <v>355000</v>
      </c>
      <c r="K1001" s="18">
        <v>360000</v>
      </c>
      <c r="L1001" s="206">
        <f t="shared" si="137"/>
        <v>101.40845070422534</v>
      </c>
      <c r="M1001" s="206">
        <f t="shared" si="143"/>
        <v>101.40845070422534</v>
      </c>
      <c r="N1001" s="206">
        <f t="shared" si="140"/>
        <v>101.40845070422534</v>
      </c>
      <c r="O1001" s="18">
        <v>123463.28</v>
      </c>
      <c r="P1001" s="206">
        <f t="shared" si="144"/>
        <v>34.29535555555556</v>
      </c>
      <c r="Q1001" s="18">
        <v>0</v>
      </c>
      <c r="R1001" s="41">
        <f t="shared" si="145"/>
        <v>123463.28</v>
      </c>
    </row>
    <row r="1002" spans="1:18" ht="12" customHeight="1">
      <c r="A1002" s="13"/>
      <c r="B1002" s="13"/>
      <c r="C1002" s="14"/>
      <c r="D1002" s="220"/>
      <c r="E1002" s="16"/>
      <c r="F1002" s="276"/>
      <c r="G1002" s="13"/>
      <c r="H1002" s="166" t="s">
        <v>139</v>
      </c>
      <c r="I1002" s="18">
        <v>30000</v>
      </c>
      <c r="J1002" s="18">
        <v>30000</v>
      </c>
      <c r="K1002" s="18">
        <v>40000</v>
      </c>
      <c r="L1002" s="206">
        <f t="shared" si="137"/>
        <v>133.33333333333331</v>
      </c>
      <c r="M1002" s="206">
        <f t="shared" si="143"/>
        <v>133.33333333333331</v>
      </c>
      <c r="N1002" s="206">
        <f t="shared" si="140"/>
        <v>133.33333333333331</v>
      </c>
      <c r="O1002" s="18">
        <v>0</v>
      </c>
      <c r="P1002" s="206">
        <f t="shared" si="144"/>
        <v>0</v>
      </c>
      <c r="Q1002" s="18">
        <v>0</v>
      </c>
      <c r="R1002" s="41">
        <f t="shared" si="145"/>
        <v>0</v>
      </c>
    </row>
    <row r="1003" spans="1:18" ht="13.5" customHeight="1">
      <c r="A1003" s="13"/>
      <c r="B1003" s="13"/>
      <c r="C1003" s="14"/>
      <c r="D1003" s="220"/>
      <c r="E1003" s="16"/>
      <c r="F1003" s="276"/>
      <c r="G1003" s="13"/>
      <c r="H1003" s="166" t="s">
        <v>212</v>
      </c>
      <c r="I1003" s="18">
        <v>20000</v>
      </c>
      <c r="J1003" s="18">
        <v>20000</v>
      </c>
      <c r="K1003" s="18">
        <v>10000</v>
      </c>
      <c r="L1003" s="206">
        <f t="shared" si="137"/>
        <v>50</v>
      </c>
      <c r="M1003" s="206">
        <f t="shared" si="143"/>
        <v>50</v>
      </c>
      <c r="N1003" s="206">
        <f t="shared" si="140"/>
        <v>50</v>
      </c>
      <c r="O1003" s="18">
        <v>0</v>
      </c>
      <c r="P1003" s="206">
        <f t="shared" si="144"/>
        <v>0</v>
      </c>
      <c r="Q1003" s="18">
        <v>0</v>
      </c>
      <c r="R1003" s="41">
        <f t="shared" si="145"/>
        <v>0</v>
      </c>
    </row>
    <row r="1004" spans="1:18" ht="13.5" customHeight="1">
      <c r="A1004" s="13"/>
      <c r="B1004" s="13"/>
      <c r="C1004" s="14"/>
      <c r="D1004" s="220"/>
      <c r="E1004" s="16"/>
      <c r="F1004" s="276"/>
      <c r="G1004" s="13"/>
      <c r="H1004" s="166" t="s">
        <v>78</v>
      </c>
      <c r="I1004" s="18">
        <v>0</v>
      </c>
      <c r="J1004" s="18">
        <v>0</v>
      </c>
      <c r="K1004" s="297">
        <v>200000</v>
      </c>
      <c r="L1004" s="206" t="e">
        <f t="shared" si="137"/>
        <v>#DIV/0!</v>
      </c>
      <c r="M1004" s="206">
        <v>0</v>
      </c>
      <c r="N1004" s="206" t="e">
        <f t="shared" si="140"/>
        <v>#DIV/0!</v>
      </c>
      <c r="O1004" s="297">
        <v>0</v>
      </c>
      <c r="P1004" s="206">
        <f t="shared" si="144"/>
        <v>0</v>
      </c>
      <c r="Q1004" s="18">
        <v>0</v>
      </c>
      <c r="R1004" s="41">
        <f t="shared" si="145"/>
        <v>0</v>
      </c>
    </row>
    <row r="1005" spans="1:18" ht="13.5" customHeight="1">
      <c r="A1005" s="13"/>
      <c r="B1005" s="13"/>
      <c r="C1005" s="14"/>
      <c r="D1005" s="220"/>
      <c r="E1005" s="16"/>
      <c r="F1005" s="276"/>
      <c r="G1005" s="13"/>
      <c r="H1005" s="166" t="s">
        <v>92</v>
      </c>
      <c r="I1005" s="18">
        <v>40000</v>
      </c>
      <c r="J1005" s="18">
        <v>40000</v>
      </c>
      <c r="K1005" s="18">
        <v>81250</v>
      </c>
      <c r="L1005" s="206">
        <f t="shared" si="137"/>
        <v>203.125</v>
      </c>
      <c r="M1005" s="206">
        <f t="shared" si="143"/>
        <v>203.125</v>
      </c>
      <c r="N1005" s="206">
        <f t="shared" si="140"/>
        <v>203.125</v>
      </c>
      <c r="O1005" s="18">
        <v>74980</v>
      </c>
      <c r="P1005" s="206">
        <f t="shared" si="144"/>
        <v>92.28307692307692</v>
      </c>
      <c r="Q1005" s="18">
        <v>0</v>
      </c>
      <c r="R1005" s="41">
        <f t="shared" si="145"/>
        <v>74980</v>
      </c>
    </row>
    <row r="1006" spans="1:18" ht="12.75">
      <c r="A1006" s="13"/>
      <c r="B1006" s="13"/>
      <c r="C1006" s="14"/>
      <c r="D1006" s="160"/>
      <c r="E1006" s="160"/>
      <c r="F1006" s="318"/>
      <c r="G1006" s="14"/>
      <c r="H1006" s="173" t="s">
        <v>480</v>
      </c>
      <c r="I1006" s="41">
        <v>20000</v>
      </c>
      <c r="J1006" s="41">
        <v>20000</v>
      </c>
      <c r="K1006" s="41">
        <v>20000</v>
      </c>
      <c r="L1006" s="206">
        <f t="shared" si="137"/>
        <v>100</v>
      </c>
      <c r="M1006" s="206">
        <f t="shared" si="143"/>
        <v>100</v>
      </c>
      <c r="N1006" s="206">
        <f t="shared" si="140"/>
        <v>100</v>
      </c>
      <c r="O1006" s="41">
        <v>10080</v>
      </c>
      <c r="P1006" s="206">
        <f t="shared" si="144"/>
        <v>50.4</v>
      </c>
      <c r="Q1006" s="41">
        <f>Q1007</f>
        <v>0</v>
      </c>
      <c r="R1006" s="41">
        <f t="shared" si="145"/>
        <v>10080</v>
      </c>
    </row>
    <row r="1007" spans="1:18" ht="14.25" customHeight="1" hidden="1">
      <c r="A1007" s="13"/>
      <c r="B1007" s="13"/>
      <c r="C1007" s="14"/>
      <c r="D1007" s="220"/>
      <c r="E1007" s="16"/>
      <c r="F1007" s="276"/>
      <c r="G1007" s="13"/>
      <c r="H1007" s="166"/>
      <c r="I1007" s="18"/>
      <c r="J1007" s="18"/>
      <c r="K1007" s="18"/>
      <c r="L1007" s="206" t="e">
        <f aca="true" t="shared" si="147" ref="L1007:L1088">(K1007/I1007)*100</f>
        <v>#DIV/0!</v>
      </c>
      <c r="M1007" s="206" t="e">
        <f t="shared" si="143"/>
        <v>#DIV/0!</v>
      </c>
      <c r="N1007" s="206" t="e">
        <f t="shared" si="140"/>
        <v>#DIV/0!</v>
      </c>
      <c r="O1007" s="18"/>
      <c r="P1007" s="206" t="e">
        <f t="shared" si="144"/>
        <v>#DIV/0!</v>
      </c>
      <c r="Q1007" s="18">
        <v>0</v>
      </c>
      <c r="R1007" s="41">
        <f t="shared" si="145"/>
        <v>0</v>
      </c>
    </row>
    <row r="1008" spans="1:18" ht="25.5" hidden="1">
      <c r="A1008" s="13"/>
      <c r="B1008" s="13"/>
      <c r="C1008" s="14"/>
      <c r="D1008" s="160" t="s">
        <v>776</v>
      </c>
      <c r="E1008" s="160"/>
      <c r="F1008" s="318"/>
      <c r="G1008" s="14"/>
      <c r="H1008" s="15" t="s">
        <v>690</v>
      </c>
      <c r="I1008" s="41">
        <f>I1009</f>
        <v>0</v>
      </c>
      <c r="J1008" s="41">
        <f>J1009</f>
        <v>0</v>
      </c>
      <c r="K1008" s="41">
        <f>K1009</f>
        <v>0</v>
      </c>
      <c r="L1008" s="206">
        <v>0</v>
      </c>
      <c r="M1008" s="206" t="e">
        <f t="shared" si="143"/>
        <v>#DIV/0!</v>
      </c>
      <c r="N1008" s="206" t="e">
        <f t="shared" si="140"/>
        <v>#DIV/0!</v>
      </c>
      <c r="O1008" s="41">
        <f>O1009</f>
        <v>0</v>
      </c>
      <c r="P1008" s="206" t="e">
        <f t="shared" si="144"/>
        <v>#DIV/0!</v>
      </c>
      <c r="Q1008" s="41">
        <f>Q1009</f>
        <v>0</v>
      </c>
      <c r="R1008" s="41">
        <f t="shared" si="145"/>
        <v>0</v>
      </c>
    </row>
    <row r="1009" spans="1:18" ht="14.25" customHeight="1" hidden="1">
      <c r="A1009" s="13"/>
      <c r="B1009" s="13"/>
      <c r="C1009" s="14"/>
      <c r="D1009" s="220"/>
      <c r="E1009" s="16"/>
      <c r="F1009" s="276"/>
      <c r="G1009" s="13"/>
      <c r="H1009" s="166" t="s">
        <v>78</v>
      </c>
      <c r="I1009" s="18"/>
      <c r="J1009" s="18"/>
      <c r="K1009" s="18"/>
      <c r="L1009" s="206">
        <v>0</v>
      </c>
      <c r="M1009" s="206" t="e">
        <f t="shared" si="143"/>
        <v>#DIV/0!</v>
      </c>
      <c r="N1009" s="206" t="e">
        <f aca="true" t="shared" si="148" ref="N1009:N1073">K1009/I1009*100</f>
        <v>#DIV/0!</v>
      </c>
      <c r="O1009" s="18"/>
      <c r="P1009" s="206" t="e">
        <f t="shared" si="144"/>
        <v>#DIV/0!</v>
      </c>
      <c r="Q1009" s="18">
        <v>0</v>
      </c>
      <c r="R1009" s="41">
        <f t="shared" si="145"/>
        <v>0</v>
      </c>
    </row>
    <row r="1010" spans="1:18" ht="25.5" hidden="1">
      <c r="A1010" s="13"/>
      <c r="B1010" s="13"/>
      <c r="C1010" s="14"/>
      <c r="D1010" s="160" t="s">
        <v>873</v>
      </c>
      <c r="E1010" s="160"/>
      <c r="F1010" s="318"/>
      <c r="G1010" s="14"/>
      <c r="H1010" s="15" t="s">
        <v>874</v>
      </c>
      <c r="I1010" s="41">
        <f aca="true" t="shared" si="149" ref="I1010:K1011">I1011</f>
        <v>0</v>
      </c>
      <c r="J1010" s="41">
        <f t="shared" si="149"/>
        <v>0</v>
      </c>
      <c r="K1010" s="41">
        <f t="shared" si="149"/>
        <v>0</v>
      </c>
      <c r="L1010" s="206" t="e">
        <f>(K1010/I1010)*100</f>
        <v>#DIV/0!</v>
      </c>
      <c r="M1010" s="206">
        <v>0</v>
      </c>
      <c r="N1010" s="206" t="e">
        <f t="shared" si="148"/>
        <v>#DIV/0!</v>
      </c>
      <c r="O1010" s="41">
        <f>O1011</f>
        <v>0</v>
      </c>
      <c r="P1010" s="206" t="e">
        <f t="shared" si="144"/>
        <v>#DIV/0!</v>
      </c>
      <c r="Q1010" s="41">
        <f>Q1011</f>
        <v>0</v>
      </c>
      <c r="R1010" s="41">
        <f t="shared" si="145"/>
        <v>0</v>
      </c>
    </row>
    <row r="1011" spans="1:18" ht="38.25" hidden="1">
      <c r="A1011" s="7"/>
      <c r="B1011" s="7"/>
      <c r="C1011" s="44"/>
      <c r="D1011" s="160" t="s">
        <v>935</v>
      </c>
      <c r="E1011" s="20"/>
      <c r="F1011" s="318"/>
      <c r="G1011" s="44"/>
      <c r="H1011" s="15" t="s">
        <v>934</v>
      </c>
      <c r="I1011" s="41">
        <f t="shared" si="149"/>
        <v>0</v>
      </c>
      <c r="J1011" s="41">
        <f t="shared" si="149"/>
        <v>0</v>
      </c>
      <c r="K1011" s="41">
        <f t="shared" si="149"/>
        <v>0</v>
      </c>
      <c r="L1011" s="206" t="e">
        <f>(K1011/I1011)*100</f>
        <v>#DIV/0!</v>
      </c>
      <c r="M1011" s="206">
        <v>0</v>
      </c>
      <c r="N1011" s="206" t="e">
        <f t="shared" si="148"/>
        <v>#DIV/0!</v>
      </c>
      <c r="O1011" s="41">
        <f>O1012</f>
        <v>0</v>
      </c>
      <c r="P1011" s="206" t="e">
        <f t="shared" si="144"/>
        <v>#DIV/0!</v>
      </c>
      <c r="Q1011" s="41">
        <f>Q1012</f>
        <v>0</v>
      </c>
      <c r="R1011" s="41">
        <f t="shared" si="145"/>
        <v>0</v>
      </c>
    </row>
    <row r="1012" spans="1:18" ht="12.75" hidden="1">
      <c r="A1012" s="7"/>
      <c r="B1012" s="7"/>
      <c r="C1012" s="44"/>
      <c r="D1012" s="160"/>
      <c r="E1012" s="20"/>
      <c r="F1012" s="318"/>
      <c r="G1012" s="44"/>
      <c r="H1012" s="166" t="s">
        <v>78</v>
      </c>
      <c r="I1012" s="41"/>
      <c r="J1012" s="41"/>
      <c r="K1012" s="41"/>
      <c r="L1012" s="206" t="e">
        <f>(K1012/I1012)*100</f>
        <v>#DIV/0!</v>
      </c>
      <c r="M1012" s="206">
        <v>0</v>
      </c>
      <c r="N1012" s="206" t="e">
        <f t="shared" si="148"/>
        <v>#DIV/0!</v>
      </c>
      <c r="O1012" s="41"/>
      <c r="P1012" s="206" t="e">
        <f t="shared" si="144"/>
        <v>#DIV/0!</v>
      </c>
      <c r="Q1012" s="41">
        <v>0</v>
      </c>
      <c r="R1012" s="41">
        <f t="shared" si="145"/>
        <v>0</v>
      </c>
    </row>
    <row r="1013" spans="1:18" ht="13.5" customHeight="1">
      <c r="A1013" s="13"/>
      <c r="B1013" s="13"/>
      <c r="C1013" s="14"/>
      <c r="D1013" s="220"/>
      <c r="E1013" s="16"/>
      <c r="F1013" s="318"/>
      <c r="G1013" s="44"/>
      <c r="H1013" s="267" t="s">
        <v>133</v>
      </c>
      <c r="I1013" s="206">
        <f aca="true" t="shared" si="150" ref="I1013:K1014">I1014</f>
        <v>7238510</v>
      </c>
      <c r="J1013" s="206">
        <f t="shared" si="150"/>
        <v>6925760</v>
      </c>
      <c r="K1013" s="206">
        <f t="shared" si="150"/>
        <v>7748300</v>
      </c>
      <c r="L1013" s="206">
        <f t="shared" si="147"/>
        <v>107.04274774780997</v>
      </c>
      <c r="M1013" s="206">
        <f t="shared" si="143"/>
        <v>111.87653051795037</v>
      </c>
      <c r="N1013" s="206">
        <f t="shared" si="148"/>
        <v>107.04274774780997</v>
      </c>
      <c r="O1013" s="206">
        <f>O1014</f>
        <v>2496575.04</v>
      </c>
      <c r="P1013" s="206">
        <f t="shared" si="144"/>
        <v>32.22093930281481</v>
      </c>
      <c r="Q1013" s="206">
        <f>Q1014</f>
        <v>0</v>
      </c>
      <c r="R1013" s="41">
        <f t="shared" si="145"/>
        <v>2496575.04</v>
      </c>
    </row>
    <row r="1014" spans="1:18" ht="13.5" customHeight="1">
      <c r="A1014" s="13"/>
      <c r="B1014" s="13"/>
      <c r="C1014" s="14"/>
      <c r="D1014" s="220"/>
      <c r="E1014" s="16"/>
      <c r="F1014" s="20" t="s">
        <v>359</v>
      </c>
      <c r="G1014" s="13">
        <v>463</v>
      </c>
      <c r="H1014" s="15" t="s">
        <v>959</v>
      </c>
      <c r="I1014" s="206">
        <f t="shared" si="150"/>
        <v>7238510</v>
      </c>
      <c r="J1014" s="206">
        <f t="shared" si="150"/>
        <v>6925760</v>
      </c>
      <c r="K1014" s="206">
        <f t="shared" si="150"/>
        <v>7748300</v>
      </c>
      <c r="L1014" s="206">
        <f t="shared" si="147"/>
        <v>107.04274774780997</v>
      </c>
      <c r="M1014" s="206">
        <f t="shared" si="143"/>
        <v>111.87653051795037</v>
      </c>
      <c r="N1014" s="206">
        <f t="shared" si="148"/>
        <v>107.04274774780997</v>
      </c>
      <c r="O1014" s="206">
        <v>2496575.04</v>
      </c>
      <c r="P1014" s="206">
        <f t="shared" si="144"/>
        <v>32.22093930281481</v>
      </c>
      <c r="Q1014" s="206">
        <f>Q1015</f>
        <v>0</v>
      </c>
      <c r="R1014" s="41">
        <f t="shared" si="145"/>
        <v>2496575.04</v>
      </c>
    </row>
    <row r="1015" spans="1:18" ht="25.5">
      <c r="A1015" s="13"/>
      <c r="B1015" s="213"/>
      <c r="C1015" s="14"/>
      <c r="D1015" s="160" t="s">
        <v>726</v>
      </c>
      <c r="E1015" s="160"/>
      <c r="F1015" s="318"/>
      <c r="G1015" s="14"/>
      <c r="H1015" s="15" t="s">
        <v>727</v>
      </c>
      <c r="I1015" s="206">
        <f>SUM(I1016:I1030)</f>
        <v>7238510</v>
      </c>
      <c r="J1015" s="206">
        <f>SUM(J1016:J1030)</f>
        <v>6925760</v>
      </c>
      <c r="K1015" s="206">
        <f>SUM(K1016:K1030)</f>
        <v>7748300</v>
      </c>
      <c r="L1015" s="206">
        <f t="shared" si="147"/>
        <v>107.04274774780997</v>
      </c>
      <c r="M1015" s="206">
        <f t="shared" si="143"/>
        <v>111.87653051795037</v>
      </c>
      <c r="N1015" s="206">
        <f t="shared" si="148"/>
        <v>107.04274774780997</v>
      </c>
      <c r="O1015" s="206">
        <f>SUM(O1016:O1030)</f>
        <v>2496575.04</v>
      </c>
      <c r="P1015" s="206">
        <f t="shared" si="144"/>
        <v>32.22093930281481</v>
      </c>
      <c r="Q1015" s="206">
        <f>SUM(Q1016:Q1029)</f>
        <v>0</v>
      </c>
      <c r="R1015" s="41">
        <f t="shared" si="145"/>
        <v>2496575.04</v>
      </c>
    </row>
    <row r="1016" spans="1:18" ht="13.5" customHeight="1">
      <c r="A1016" s="13"/>
      <c r="B1016" s="13"/>
      <c r="C1016" s="14"/>
      <c r="D1016" s="220"/>
      <c r="E1016" s="16"/>
      <c r="F1016" s="318"/>
      <c r="G1016" s="44"/>
      <c r="H1016" s="166" t="s">
        <v>39</v>
      </c>
      <c r="I1016" s="41">
        <v>120000</v>
      </c>
      <c r="J1016" s="41">
        <v>120000</v>
      </c>
      <c r="K1016" s="296">
        <v>5000</v>
      </c>
      <c r="L1016" s="206">
        <f t="shared" si="147"/>
        <v>4.166666666666666</v>
      </c>
      <c r="M1016" s="206">
        <f t="shared" si="143"/>
        <v>4.166666666666666</v>
      </c>
      <c r="N1016" s="206">
        <f t="shared" si="148"/>
        <v>4.166666666666666</v>
      </c>
      <c r="O1016" s="296">
        <v>0</v>
      </c>
      <c r="P1016" s="206">
        <f t="shared" si="144"/>
        <v>0</v>
      </c>
      <c r="Q1016" s="41">
        <v>0</v>
      </c>
      <c r="R1016" s="41">
        <f t="shared" si="145"/>
        <v>0</v>
      </c>
    </row>
    <row r="1017" spans="1:18" ht="13.5" customHeight="1">
      <c r="A1017" s="13"/>
      <c r="B1017" s="13"/>
      <c r="C1017" s="14"/>
      <c r="D1017" s="220"/>
      <c r="E1017" s="16"/>
      <c r="F1017" s="318"/>
      <c r="G1017" s="44"/>
      <c r="H1017" s="166" t="s">
        <v>100</v>
      </c>
      <c r="I1017" s="41">
        <v>90000</v>
      </c>
      <c r="J1017" s="41">
        <v>90000</v>
      </c>
      <c r="K1017" s="296">
        <v>220000</v>
      </c>
      <c r="L1017" s="206">
        <f t="shared" si="147"/>
        <v>244.44444444444446</v>
      </c>
      <c r="M1017" s="206">
        <f t="shared" si="143"/>
        <v>244.44444444444446</v>
      </c>
      <c r="N1017" s="206">
        <f t="shared" si="148"/>
        <v>244.44444444444446</v>
      </c>
      <c r="O1017" s="296">
        <v>87908.78</v>
      </c>
      <c r="P1017" s="206">
        <f t="shared" si="144"/>
        <v>39.95853636363636</v>
      </c>
      <c r="Q1017" s="41">
        <v>0</v>
      </c>
      <c r="R1017" s="41">
        <f t="shared" si="145"/>
        <v>87908.78</v>
      </c>
    </row>
    <row r="1018" spans="1:18" ht="13.5" customHeight="1">
      <c r="A1018" s="13"/>
      <c r="B1018" s="13"/>
      <c r="C1018" s="14"/>
      <c r="D1018" s="220"/>
      <c r="E1018" s="16"/>
      <c r="F1018" s="318"/>
      <c r="G1018" s="44"/>
      <c r="H1018" s="166" t="s">
        <v>256</v>
      </c>
      <c r="I1018" s="41">
        <v>1553000</v>
      </c>
      <c r="J1018" s="41">
        <v>1613000</v>
      </c>
      <c r="K1018" s="296">
        <v>1480000</v>
      </c>
      <c r="L1018" s="206">
        <f t="shared" si="147"/>
        <v>95.2994204764971</v>
      </c>
      <c r="M1018" s="206">
        <f t="shared" si="143"/>
        <v>91.75449473031618</v>
      </c>
      <c r="N1018" s="206">
        <f t="shared" si="148"/>
        <v>95.2994204764971</v>
      </c>
      <c r="O1018" s="296">
        <v>565836.21</v>
      </c>
      <c r="P1018" s="206">
        <f t="shared" si="144"/>
        <v>38.23217635135135</v>
      </c>
      <c r="Q1018" s="41">
        <v>0</v>
      </c>
      <c r="R1018" s="41">
        <f t="shared" si="145"/>
        <v>565836.21</v>
      </c>
    </row>
    <row r="1019" spans="1:18" ht="13.5" customHeight="1">
      <c r="A1019" s="17"/>
      <c r="B1019" s="17"/>
      <c r="C1019" s="14"/>
      <c r="D1019" s="160"/>
      <c r="E1019" s="20"/>
      <c r="F1019" s="318"/>
      <c r="G1019" s="44"/>
      <c r="H1019" s="166" t="s">
        <v>207</v>
      </c>
      <c r="I1019" s="41">
        <v>300000</v>
      </c>
      <c r="J1019" s="41">
        <v>300000</v>
      </c>
      <c r="K1019" s="296">
        <v>390000</v>
      </c>
      <c r="L1019" s="206">
        <f t="shared" si="147"/>
        <v>130</v>
      </c>
      <c r="M1019" s="206">
        <f t="shared" si="143"/>
        <v>130</v>
      </c>
      <c r="N1019" s="206">
        <f t="shared" si="148"/>
        <v>130</v>
      </c>
      <c r="O1019" s="296">
        <v>208575.23</v>
      </c>
      <c r="P1019" s="206">
        <f t="shared" si="144"/>
        <v>53.480828205128205</v>
      </c>
      <c r="Q1019" s="41">
        <v>0</v>
      </c>
      <c r="R1019" s="41">
        <f t="shared" si="145"/>
        <v>208575.23</v>
      </c>
    </row>
    <row r="1020" spans="1:18" ht="13.5" customHeight="1">
      <c r="A1020" s="17"/>
      <c r="B1020" s="17"/>
      <c r="C1020" s="14"/>
      <c r="D1020" s="160"/>
      <c r="E1020" s="20"/>
      <c r="F1020" s="318"/>
      <c r="G1020" s="44"/>
      <c r="H1020" s="166" t="s">
        <v>59</v>
      </c>
      <c r="I1020" s="41">
        <v>3375000</v>
      </c>
      <c r="J1020" s="41">
        <v>3375000</v>
      </c>
      <c r="K1020" s="296">
        <v>3430000</v>
      </c>
      <c r="L1020" s="206">
        <f t="shared" si="147"/>
        <v>101.62962962962962</v>
      </c>
      <c r="M1020" s="206">
        <f t="shared" si="143"/>
        <v>101.62962962962962</v>
      </c>
      <c r="N1020" s="206">
        <f t="shared" si="148"/>
        <v>101.62962962962962</v>
      </c>
      <c r="O1020" s="296">
        <v>903838.22</v>
      </c>
      <c r="P1020" s="206">
        <f t="shared" si="144"/>
        <v>26.350968513119533</v>
      </c>
      <c r="Q1020" s="41">
        <v>0</v>
      </c>
      <c r="R1020" s="41">
        <f t="shared" si="145"/>
        <v>903838.22</v>
      </c>
    </row>
    <row r="1021" spans="1:18" ht="13.5" customHeight="1">
      <c r="A1021" s="17"/>
      <c r="B1021" s="17"/>
      <c r="C1021" s="14"/>
      <c r="D1021" s="160"/>
      <c r="E1021" s="20"/>
      <c r="F1021" s="318"/>
      <c r="G1021" s="44"/>
      <c r="H1021" s="166" t="s">
        <v>250</v>
      </c>
      <c r="I1021" s="41">
        <v>35000</v>
      </c>
      <c r="J1021" s="41">
        <v>35000</v>
      </c>
      <c r="K1021" s="41">
        <v>90000</v>
      </c>
      <c r="L1021" s="206">
        <f t="shared" si="147"/>
        <v>257.14285714285717</v>
      </c>
      <c r="M1021" s="206">
        <f t="shared" si="143"/>
        <v>257.14285714285717</v>
      </c>
      <c r="N1021" s="206">
        <f t="shared" si="148"/>
        <v>257.14285714285717</v>
      </c>
      <c r="O1021" s="41">
        <v>16687.6</v>
      </c>
      <c r="P1021" s="206">
        <f t="shared" si="144"/>
        <v>18.541777777777778</v>
      </c>
      <c r="Q1021" s="41">
        <v>0</v>
      </c>
      <c r="R1021" s="41">
        <f t="shared" si="145"/>
        <v>16687.6</v>
      </c>
    </row>
    <row r="1022" spans="1:18" ht="13.5" customHeight="1">
      <c r="A1022" s="17"/>
      <c r="B1022" s="17"/>
      <c r="C1022" s="14"/>
      <c r="D1022" s="160"/>
      <c r="E1022" s="20"/>
      <c r="F1022" s="318"/>
      <c r="G1022" s="44"/>
      <c r="H1022" s="166" t="s">
        <v>42</v>
      </c>
      <c r="I1022" s="41">
        <v>57000</v>
      </c>
      <c r="J1022" s="41">
        <v>107000</v>
      </c>
      <c r="K1022" s="41">
        <v>140000</v>
      </c>
      <c r="L1022" s="206">
        <f t="shared" si="147"/>
        <v>245.61403508771932</v>
      </c>
      <c r="M1022" s="206">
        <f t="shared" si="143"/>
        <v>130.8411214953271</v>
      </c>
      <c r="N1022" s="206">
        <f t="shared" si="148"/>
        <v>245.61403508771932</v>
      </c>
      <c r="O1022" s="41">
        <v>32680</v>
      </c>
      <c r="P1022" s="206">
        <f t="shared" si="144"/>
        <v>23.34285714285714</v>
      </c>
      <c r="Q1022" s="41">
        <v>0</v>
      </c>
      <c r="R1022" s="41">
        <f t="shared" si="145"/>
        <v>32680</v>
      </c>
    </row>
    <row r="1023" spans="1:18" ht="13.5" customHeight="1">
      <c r="A1023" s="7"/>
      <c r="B1023" s="7"/>
      <c r="C1023" s="44"/>
      <c r="D1023" s="160"/>
      <c r="E1023" s="20"/>
      <c r="F1023" s="318"/>
      <c r="G1023" s="44"/>
      <c r="H1023" s="166" t="s">
        <v>68</v>
      </c>
      <c r="I1023" s="41">
        <v>200000</v>
      </c>
      <c r="J1023" s="41">
        <v>150000</v>
      </c>
      <c r="K1023" s="296">
        <v>100000</v>
      </c>
      <c r="L1023" s="206">
        <f t="shared" si="147"/>
        <v>50</v>
      </c>
      <c r="M1023" s="206">
        <f t="shared" si="143"/>
        <v>66.66666666666666</v>
      </c>
      <c r="N1023" s="206">
        <f t="shared" si="148"/>
        <v>50</v>
      </c>
      <c r="O1023" s="296">
        <v>1950</v>
      </c>
      <c r="P1023" s="206">
        <f t="shared" si="144"/>
        <v>1.95</v>
      </c>
      <c r="Q1023" s="41">
        <v>0</v>
      </c>
      <c r="R1023" s="41">
        <f t="shared" si="145"/>
        <v>1950</v>
      </c>
    </row>
    <row r="1024" spans="1:18" ht="13.5" customHeight="1">
      <c r="A1024" s="7"/>
      <c r="B1024" s="7"/>
      <c r="C1024" s="44"/>
      <c r="D1024" s="160"/>
      <c r="E1024" s="20"/>
      <c r="F1024" s="318"/>
      <c r="G1024" s="44"/>
      <c r="H1024" s="166" t="s">
        <v>69</v>
      </c>
      <c r="I1024" s="41">
        <v>350000</v>
      </c>
      <c r="J1024" s="41">
        <v>350000</v>
      </c>
      <c r="K1024" s="296">
        <v>550000</v>
      </c>
      <c r="L1024" s="206">
        <f t="shared" si="147"/>
        <v>157.14285714285714</v>
      </c>
      <c r="M1024" s="206">
        <f t="shared" si="143"/>
        <v>157.14285714285714</v>
      </c>
      <c r="N1024" s="206">
        <f t="shared" si="148"/>
        <v>157.14285714285714</v>
      </c>
      <c r="O1024" s="296">
        <v>132700</v>
      </c>
      <c r="P1024" s="206">
        <f t="shared" si="144"/>
        <v>24.12727272727273</v>
      </c>
      <c r="Q1024" s="41">
        <v>0</v>
      </c>
      <c r="R1024" s="41">
        <f t="shared" si="145"/>
        <v>132700</v>
      </c>
    </row>
    <row r="1025" spans="1:18" ht="12.75">
      <c r="A1025" s="7"/>
      <c r="B1025" s="7"/>
      <c r="C1025" s="44"/>
      <c r="D1025" s="160"/>
      <c r="E1025" s="20"/>
      <c r="F1025" s="318"/>
      <c r="G1025" s="44"/>
      <c r="H1025" s="166" t="s">
        <v>72</v>
      </c>
      <c r="I1025" s="41">
        <v>420000</v>
      </c>
      <c r="J1025" s="41">
        <v>370000</v>
      </c>
      <c r="K1025" s="41">
        <v>440000</v>
      </c>
      <c r="L1025" s="206">
        <f t="shared" si="147"/>
        <v>104.76190476190477</v>
      </c>
      <c r="M1025" s="206">
        <f t="shared" si="143"/>
        <v>118.91891891891892</v>
      </c>
      <c r="N1025" s="206">
        <f t="shared" si="148"/>
        <v>104.76190476190477</v>
      </c>
      <c r="O1025" s="41">
        <v>85601</v>
      </c>
      <c r="P1025" s="206">
        <f t="shared" si="144"/>
        <v>19.454772727272726</v>
      </c>
      <c r="Q1025" s="41">
        <v>0</v>
      </c>
      <c r="R1025" s="41">
        <f t="shared" si="145"/>
        <v>85601</v>
      </c>
    </row>
    <row r="1026" spans="1:18" ht="12.75">
      <c r="A1026" s="7"/>
      <c r="B1026" s="7"/>
      <c r="C1026" s="44"/>
      <c r="D1026" s="160"/>
      <c r="E1026" s="20"/>
      <c r="F1026" s="318"/>
      <c r="G1026" s="44"/>
      <c r="H1026" s="166" t="s">
        <v>139</v>
      </c>
      <c r="I1026" s="41">
        <v>70000</v>
      </c>
      <c r="J1026" s="41">
        <v>70000</v>
      </c>
      <c r="K1026" s="41">
        <v>80000</v>
      </c>
      <c r="L1026" s="206">
        <f t="shared" si="147"/>
        <v>114.28571428571428</v>
      </c>
      <c r="M1026" s="206">
        <f t="shared" si="143"/>
        <v>114.28571428571428</v>
      </c>
      <c r="N1026" s="206">
        <f t="shared" si="148"/>
        <v>114.28571428571428</v>
      </c>
      <c r="O1026" s="41">
        <v>0</v>
      </c>
      <c r="P1026" s="206">
        <f t="shared" si="144"/>
        <v>0</v>
      </c>
      <c r="Q1026" s="41">
        <v>0</v>
      </c>
      <c r="R1026" s="41">
        <f t="shared" si="145"/>
        <v>0</v>
      </c>
    </row>
    <row r="1027" spans="1:18" ht="12.75">
      <c r="A1027" s="7"/>
      <c r="B1027" s="7"/>
      <c r="C1027" s="44"/>
      <c r="D1027" s="160"/>
      <c r="E1027" s="20"/>
      <c r="F1027" s="318"/>
      <c r="G1027" s="44"/>
      <c r="H1027" s="166" t="s">
        <v>212</v>
      </c>
      <c r="I1027" s="41">
        <v>20000</v>
      </c>
      <c r="J1027" s="41">
        <v>20000</v>
      </c>
      <c r="K1027" s="296">
        <v>15000</v>
      </c>
      <c r="L1027" s="206">
        <f t="shared" si="147"/>
        <v>75</v>
      </c>
      <c r="M1027" s="206">
        <f t="shared" si="143"/>
        <v>75</v>
      </c>
      <c r="N1027" s="206">
        <f t="shared" si="148"/>
        <v>75</v>
      </c>
      <c r="O1027" s="296">
        <v>7342</v>
      </c>
      <c r="P1027" s="206">
        <f t="shared" si="144"/>
        <v>48.946666666666665</v>
      </c>
      <c r="Q1027" s="41">
        <v>0</v>
      </c>
      <c r="R1027" s="41">
        <f t="shared" si="145"/>
        <v>7342</v>
      </c>
    </row>
    <row r="1028" spans="1:18" ht="12.75">
      <c r="A1028" s="7"/>
      <c r="B1028" s="7"/>
      <c r="C1028" s="44"/>
      <c r="D1028" s="160"/>
      <c r="E1028" s="20"/>
      <c r="F1028" s="276"/>
      <c r="G1028" s="44"/>
      <c r="H1028" s="166" t="s">
        <v>78</v>
      </c>
      <c r="I1028" s="41">
        <v>312750</v>
      </c>
      <c r="J1028" s="41">
        <v>0</v>
      </c>
      <c r="K1028" s="41">
        <v>0</v>
      </c>
      <c r="L1028" s="206">
        <v>0</v>
      </c>
      <c r="M1028" s="206">
        <v>0</v>
      </c>
      <c r="N1028" s="206">
        <f t="shared" si="148"/>
        <v>0</v>
      </c>
      <c r="O1028" s="41">
        <v>0</v>
      </c>
      <c r="P1028" s="206">
        <v>0</v>
      </c>
      <c r="Q1028" s="41">
        <v>0</v>
      </c>
      <c r="R1028" s="41">
        <f t="shared" si="145"/>
        <v>0</v>
      </c>
    </row>
    <row r="1029" spans="1:18" ht="12.75">
      <c r="A1029" s="7"/>
      <c r="B1029" s="7"/>
      <c r="C1029" s="44"/>
      <c r="D1029" s="160"/>
      <c r="E1029" s="20"/>
      <c r="F1029" s="276"/>
      <c r="G1029" s="44"/>
      <c r="H1029" s="166" t="s">
        <v>92</v>
      </c>
      <c r="I1029" s="41">
        <v>315760</v>
      </c>
      <c r="J1029" s="41">
        <v>305760</v>
      </c>
      <c r="K1029" s="41">
        <v>788300</v>
      </c>
      <c r="L1029" s="206">
        <f t="shared" si="147"/>
        <v>249.65163415252093</v>
      </c>
      <c r="M1029" s="206">
        <f t="shared" si="143"/>
        <v>257.816588173731</v>
      </c>
      <c r="N1029" s="206">
        <f t="shared" si="148"/>
        <v>249.65163415252093</v>
      </c>
      <c r="O1029" s="41">
        <v>453456</v>
      </c>
      <c r="P1029" s="206">
        <f t="shared" si="144"/>
        <v>57.52327793987061</v>
      </c>
      <c r="Q1029" s="41">
        <v>0</v>
      </c>
      <c r="R1029" s="41">
        <f t="shared" si="145"/>
        <v>453456</v>
      </c>
    </row>
    <row r="1030" spans="1:18" ht="12.75">
      <c r="A1030" s="7"/>
      <c r="B1030" s="7"/>
      <c r="C1030" s="44"/>
      <c r="D1030" s="160"/>
      <c r="E1030" s="20"/>
      <c r="F1030" s="276"/>
      <c r="G1030" s="44"/>
      <c r="H1030" s="173" t="s">
        <v>480</v>
      </c>
      <c r="I1030" s="41">
        <v>20000</v>
      </c>
      <c r="J1030" s="41">
        <v>20000</v>
      </c>
      <c r="K1030" s="41">
        <v>20000</v>
      </c>
      <c r="L1030" s="206">
        <f t="shared" si="147"/>
        <v>100</v>
      </c>
      <c r="M1030" s="206">
        <f t="shared" si="143"/>
        <v>100</v>
      </c>
      <c r="N1030" s="206">
        <f t="shared" si="148"/>
        <v>100</v>
      </c>
      <c r="O1030" s="41">
        <v>0</v>
      </c>
      <c r="P1030" s="206">
        <f t="shared" si="144"/>
        <v>0</v>
      </c>
      <c r="Q1030" s="41"/>
      <c r="R1030" s="41">
        <f t="shared" si="145"/>
        <v>0</v>
      </c>
    </row>
    <row r="1031" spans="1:18" ht="38.25" hidden="1">
      <c r="A1031" s="13"/>
      <c r="B1031" s="13"/>
      <c r="C1031" s="14"/>
      <c r="D1031" s="160" t="s">
        <v>735</v>
      </c>
      <c r="E1031" s="160"/>
      <c r="F1031" s="318"/>
      <c r="G1031" s="14"/>
      <c r="H1031" s="15" t="s">
        <v>736</v>
      </c>
      <c r="I1031" s="41">
        <f>I1032</f>
        <v>0</v>
      </c>
      <c r="J1031" s="41">
        <f>J1032</f>
        <v>0</v>
      </c>
      <c r="K1031" s="41">
        <f>K1032</f>
        <v>0</v>
      </c>
      <c r="L1031" s="206" t="e">
        <f t="shared" si="147"/>
        <v>#DIV/0!</v>
      </c>
      <c r="M1031" s="206" t="e">
        <f t="shared" si="143"/>
        <v>#DIV/0!</v>
      </c>
      <c r="N1031" s="206" t="e">
        <f t="shared" si="148"/>
        <v>#DIV/0!</v>
      </c>
      <c r="O1031" s="41">
        <f>O1032</f>
        <v>0</v>
      </c>
      <c r="P1031" s="206" t="e">
        <f t="shared" si="144"/>
        <v>#DIV/0!</v>
      </c>
      <c r="Q1031" s="41">
        <f>Q1032</f>
        <v>0</v>
      </c>
      <c r="R1031" s="41">
        <f t="shared" si="145"/>
        <v>0</v>
      </c>
    </row>
    <row r="1032" spans="1:18" ht="12.75" hidden="1">
      <c r="A1032" s="7"/>
      <c r="B1032" s="7"/>
      <c r="C1032" s="44"/>
      <c r="D1032" s="160"/>
      <c r="E1032" s="20"/>
      <c r="F1032" s="318"/>
      <c r="G1032" s="44"/>
      <c r="H1032" s="166" t="s">
        <v>78</v>
      </c>
      <c r="I1032" s="41"/>
      <c r="J1032" s="41"/>
      <c r="K1032" s="41"/>
      <c r="L1032" s="206" t="e">
        <f t="shared" si="147"/>
        <v>#DIV/0!</v>
      </c>
      <c r="M1032" s="206" t="e">
        <f t="shared" si="143"/>
        <v>#DIV/0!</v>
      </c>
      <c r="N1032" s="206" t="e">
        <f t="shared" si="148"/>
        <v>#DIV/0!</v>
      </c>
      <c r="O1032" s="41"/>
      <c r="P1032" s="206" t="e">
        <f t="shared" si="144"/>
        <v>#DIV/0!</v>
      </c>
      <c r="Q1032" s="41">
        <v>0</v>
      </c>
      <c r="R1032" s="41">
        <f t="shared" si="145"/>
        <v>0</v>
      </c>
    </row>
    <row r="1033" spans="1:18" ht="12.75" hidden="1">
      <c r="A1033" s="7"/>
      <c r="B1033" s="7"/>
      <c r="C1033" s="44"/>
      <c r="D1033" s="160"/>
      <c r="E1033" s="20"/>
      <c r="F1033" s="318"/>
      <c r="G1033" s="44"/>
      <c r="H1033" s="166" t="s">
        <v>253</v>
      </c>
      <c r="I1033" s="41">
        <v>0</v>
      </c>
      <c r="J1033" s="41">
        <v>0</v>
      </c>
      <c r="K1033" s="41">
        <v>0</v>
      </c>
      <c r="L1033" s="206" t="e">
        <f t="shared" si="147"/>
        <v>#DIV/0!</v>
      </c>
      <c r="M1033" s="206" t="e">
        <f t="shared" si="143"/>
        <v>#DIV/0!</v>
      </c>
      <c r="N1033" s="206" t="e">
        <f t="shared" si="148"/>
        <v>#DIV/0!</v>
      </c>
      <c r="O1033" s="41">
        <v>0</v>
      </c>
      <c r="P1033" s="206" t="e">
        <f t="shared" si="144"/>
        <v>#DIV/0!</v>
      </c>
      <c r="Q1033" s="41">
        <v>0</v>
      </c>
      <c r="R1033" s="41">
        <f t="shared" si="145"/>
        <v>0</v>
      </c>
    </row>
    <row r="1034" spans="1:18" ht="25.5" hidden="1">
      <c r="A1034" s="13"/>
      <c r="B1034" s="13"/>
      <c r="C1034" s="14"/>
      <c r="D1034" s="160" t="s">
        <v>998</v>
      </c>
      <c r="E1034" s="160"/>
      <c r="F1034" s="318"/>
      <c r="G1034" s="14"/>
      <c r="H1034" s="15" t="s">
        <v>999</v>
      </c>
      <c r="I1034" s="41">
        <f>I1035</f>
        <v>0</v>
      </c>
      <c r="J1034" s="41">
        <f>J1035</f>
        <v>0</v>
      </c>
      <c r="K1034" s="41">
        <f>K1035</f>
        <v>0</v>
      </c>
      <c r="L1034" s="206" t="e">
        <f>(K1034/I1034)*100</f>
        <v>#DIV/0!</v>
      </c>
      <c r="M1034" s="206" t="e">
        <f t="shared" si="143"/>
        <v>#DIV/0!</v>
      </c>
      <c r="N1034" s="206" t="e">
        <f t="shared" si="148"/>
        <v>#DIV/0!</v>
      </c>
      <c r="O1034" s="41">
        <f>O1035</f>
        <v>0</v>
      </c>
      <c r="P1034" s="206" t="e">
        <f t="shared" si="144"/>
        <v>#DIV/0!</v>
      </c>
      <c r="Q1034" s="41">
        <f>Q1035</f>
        <v>0</v>
      </c>
      <c r="R1034" s="41">
        <f t="shared" si="145"/>
        <v>0</v>
      </c>
    </row>
    <row r="1035" spans="1:18" ht="12.75" hidden="1">
      <c r="A1035" s="7"/>
      <c r="B1035" s="7"/>
      <c r="C1035" s="44"/>
      <c r="D1035" s="160"/>
      <c r="E1035" s="20"/>
      <c r="F1035" s="276"/>
      <c r="G1035" s="44"/>
      <c r="H1035" s="166" t="s">
        <v>78</v>
      </c>
      <c r="I1035" s="41">
        <v>0</v>
      </c>
      <c r="J1035" s="41">
        <v>0</v>
      </c>
      <c r="K1035" s="41">
        <v>0</v>
      </c>
      <c r="L1035" s="206" t="e">
        <f>(K1035/I1035)*100</f>
        <v>#DIV/0!</v>
      </c>
      <c r="M1035" s="206" t="e">
        <f aca="true" t="shared" si="151" ref="M1035:M1102">(K1035/J1035)*100</f>
        <v>#DIV/0!</v>
      </c>
      <c r="N1035" s="206" t="e">
        <f t="shared" si="148"/>
        <v>#DIV/0!</v>
      </c>
      <c r="O1035" s="41">
        <v>0</v>
      </c>
      <c r="P1035" s="206" t="e">
        <f t="shared" si="144"/>
        <v>#DIV/0!</v>
      </c>
      <c r="Q1035" s="41">
        <v>0</v>
      </c>
      <c r="R1035" s="41">
        <f t="shared" si="145"/>
        <v>0</v>
      </c>
    </row>
    <row r="1036" spans="1:18" ht="25.5" hidden="1">
      <c r="A1036" s="13"/>
      <c r="B1036" s="13"/>
      <c r="C1036" s="14"/>
      <c r="D1036" s="160" t="s">
        <v>873</v>
      </c>
      <c r="E1036" s="160"/>
      <c r="F1036" s="318"/>
      <c r="G1036" s="14"/>
      <c r="H1036" s="15" t="s">
        <v>874</v>
      </c>
      <c r="I1036" s="41">
        <f aca="true" t="shared" si="152" ref="I1036:K1037">I1037</f>
        <v>0</v>
      </c>
      <c r="J1036" s="41">
        <f t="shared" si="152"/>
        <v>0</v>
      </c>
      <c r="K1036" s="41">
        <f t="shared" si="152"/>
        <v>0</v>
      </c>
      <c r="L1036" s="206" t="e">
        <f>(K1036/I1036)*100</f>
        <v>#DIV/0!</v>
      </c>
      <c r="M1036" s="206" t="e">
        <f t="shared" si="151"/>
        <v>#DIV/0!</v>
      </c>
      <c r="N1036" s="206" t="e">
        <f t="shared" si="148"/>
        <v>#DIV/0!</v>
      </c>
      <c r="O1036" s="41">
        <f>O1037</f>
        <v>0</v>
      </c>
      <c r="P1036" s="206" t="e">
        <f t="shared" si="144"/>
        <v>#DIV/0!</v>
      </c>
      <c r="Q1036" s="41">
        <f>Q1037</f>
        <v>0</v>
      </c>
      <c r="R1036" s="41">
        <f t="shared" si="145"/>
        <v>0</v>
      </c>
    </row>
    <row r="1037" spans="1:18" ht="38.25" hidden="1">
      <c r="A1037" s="7"/>
      <c r="B1037" s="7"/>
      <c r="C1037" s="44"/>
      <c r="D1037" s="160" t="s">
        <v>878</v>
      </c>
      <c r="E1037" s="20"/>
      <c r="F1037" s="318"/>
      <c r="G1037" s="44"/>
      <c r="H1037" s="15" t="s">
        <v>880</v>
      </c>
      <c r="I1037" s="41">
        <f t="shared" si="152"/>
        <v>0</v>
      </c>
      <c r="J1037" s="41">
        <f t="shared" si="152"/>
        <v>0</v>
      </c>
      <c r="K1037" s="41">
        <f t="shared" si="152"/>
        <v>0</v>
      </c>
      <c r="L1037" s="206" t="e">
        <f>(K1037/I1037)*100</f>
        <v>#DIV/0!</v>
      </c>
      <c r="M1037" s="206" t="e">
        <f t="shared" si="151"/>
        <v>#DIV/0!</v>
      </c>
      <c r="N1037" s="206" t="e">
        <f t="shared" si="148"/>
        <v>#DIV/0!</v>
      </c>
      <c r="O1037" s="41">
        <f>O1038</f>
        <v>0</v>
      </c>
      <c r="P1037" s="206" t="e">
        <f t="shared" si="144"/>
        <v>#DIV/0!</v>
      </c>
      <c r="Q1037" s="41">
        <f>Q1038</f>
        <v>0</v>
      </c>
      <c r="R1037" s="41">
        <f t="shared" si="145"/>
        <v>0</v>
      </c>
    </row>
    <row r="1038" spans="1:18" ht="12.75" hidden="1">
      <c r="A1038" s="7"/>
      <c r="B1038" s="7"/>
      <c r="C1038" s="44"/>
      <c r="D1038" s="160"/>
      <c r="E1038" s="20"/>
      <c r="F1038" s="318"/>
      <c r="G1038" s="44"/>
      <c r="H1038" s="166" t="s">
        <v>78</v>
      </c>
      <c r="I1038" s="41">
        <v>0</v>
      </c>
      <c r="J1038" s="41">
        <v>0</v>
      </c>
      <c r="K1038" s="41">
        <v>0</v>
      </c>
      <c r="L1038" s="206" t="e">
        <f>(K1038/I1038)*100</f>
        <v>#DIV/0!</v>
      </c>
      <c r="M1038" s="206" t="e">
        <f t="shared" si="151"/>
        <v>#DIV/0!</v>
      </c>
      <c r="N1038" s="206" t="e">
        <f t="shared" si="148"/>
        <v>#DIV/0!</v>
      </c>
      <c r="O1038" s="41">
        <v>0</v>
      </c>
      <c r="P1038" s="206" t="e">
        <f t="shared" si="144"/>
        <v>#DIV/0!</v>
      </c>
      <c r="Q1038" s="41">
        <v>0</v>
      </c>
      <c r="R1038" s="41">
        <f t="shared" si="145"/>
        <v>0</v>
      </c>
    </row>
    <row r="1039" spans="1:18" ht="25.5" hidden="1">
      <c r="A1039" s="7"/>
      <c r="B1039" s="7"/>
      <c r="C1039" s="44"/>
      <c r="D1039" s="160" t="s">
        <v>726</v>
      </c>
      <c r="E1039" s="160"/>
      <c r="F1039" s="318"/>
      <c r="G1039" s="14"/>
      <c r="H1039" s="15" t="s">
        <v>727</v>
      </c>
      <c r="I1039" s="206">
        <f aca="true" t="shared" si="153" ref="I1039:K1040">I1040</f>
        <v>0</v>
      </c>
      <c r="J1039" s="206">
        <f t="shared" si="153"/>
        <v>0</v>
      </c>
      <c r="K1039" s="206">
        <f t="shared" si="153"/>
        <v>0</v>
      </c>
      <c r="L1039" s="206" t="e">
        <f t="shared" si="147"/>
        <v>#DIV/0!</v>
      </c>
      <c r="M1039" s="206" t="e">
        <f t="shared" si="151"/>
        <v>#DIV/0!</v>
      </c>
      <c r="N1039" s="206" t="e">
        <f t="shared" si="148"/>
        <v>#DIV/0!</v>
      </c>
      <c r="O1039" s="206">
        <f>O1040</f>
        <v>0</v>
      </c>
      <c r="P1039" s="206" t="e">
        <f t="shared" si="144"/>
        <v>#DIV/0!</v>
      </c>
      <c r="Q1039" s="41">
        <f>Q1040</f>
        <v>0</v>
      </c>
      <c r="R1039" s="41">
        <f t="shared" si="145"/>
        <v>0</v>
      </c>
    </row>
    <row r="1040" spans="1:18" ht="12.75" hidden="1">
      <c r="A1040" s="7"/>
      <c r="B1040" s="7"/>
      <c r="C1040" s="44"/>
      <c r="D1040" s="160"/>
      <c r="E1040" s="20"/>
      <c r="F1040" s="276"/>
      <c r="G1040" s="8">
        <v>422</v>
      </c>
      <c r="H1040" s="166" t="s">
        <v>494</v>
      </c>
      <c r="I1040" s="288">
        <f t="shared" si="153"/>
        <v>0</v>
      </c>
      <c r="J1040" s="288">
        <f t="shared" si="153"/>
        <v>0</v>
      </c>
      <c r="K1040" s="288">
        <f t="shared" si="153"/>
        <v>0</v>
      </c>
      <c r="L1040" s="206" t="e">
        <f t="shared" si="147"/>
        <v>#DIV/0!</v>
      </c>
      <c r="M1040" s="206" t="e">
        <f t="shared" si="151"/>
        <v>#DIV/0!</v>
      </c>
      <c r="N1040" s="206" t="e">
        <f t="shared" si="148"/>
        <v>#DIV/0!</v>
      </c>
      <c r="O1040" s="288">
        <f>O1041</f>
        <v>0</v>
      </c>
      <c r="P1040" s="206" t="e">
        <f t="shared" si="144"/>
        <v>#DIV/0!</v>
      </c>
      <c r="Q1040" s="41">
        <v>0</v>
      </c>
      <c r="R1040" s="41">
        <f t="shared" si="145"/>
        <v>0</v>
      </c>
    </row>
    <row r="1041" spans="1:18" ht="12.75" hidden="1">
      <c r="A1041" s="7"/>
      <c r="B1041" s="7"/>
      <c r="C1041" s="44"/>
      <c r="D1041" s="160"/>
      <c r="E1041" s="20"/>
      <c r="F1041" s="276"/>
      <c r="G1041" s="8"/>
      <c r="H1041" s="166" t="s">
        <v>495</v>
      </c>
      <c r="I1041" s="41">
        <v>0</v>
      </c>
      <c r="J1041" s="41">
        <v>0</v>
      </c>
      <c r="K1041" s="41">
        <v>0</v>
      </c>
      <c r="L1041" s="206" t="e">
        <f t="shared" si="147"/>
        <v>#DIV/0!</v>
      </c>
      <c r="M1041" s="206" t="e">
        <f t="shared" si="151"/>
        <v>#DIV/0!</v>
      </c>
      <c r="N1041" s="206" t="e">
        <f t="shared" si="148"/>
        <v>#DIV/0!</v>
      </c>
      <c r="O1041" s="41">
        <v>0</v>
      </c>
      <c r="P1041" s="206" t="e">
        <f aca="true" t="shared" si="154" ref="P1041:P1104">O1041/K1041*100</f>
        <v>#DIV/0!</v>
      </c>
      <c r="Q1041" s="41">
        <v>0</v>
      </c>
      <c r="R1041" s="41">
        <f t="shared" si="145"/>
        <v>0</v>
      </c>
    </row>
    <row r="1042" spans="1:18" ht="12.75">
      <c r="A1042" s="7"/>
      <c r="B1042" s="7"/>
      <c r="C1042" s="44"/>
      <c r="D1042" s="160"/>
      <c r="E1042" s="20"/>
      <c r="F1042" s="276"/>
      <c r="G1042" s="8"/>
      <c r="H1042" s="267" t="s">
        <v>137</v>
      </c>
      <c r="I1042" s="41">
        <f aca="true" t="shared" si="155" ref="I1042:K1043">I1043</f>
        <v>655000</v>
      </c>
      <c r="J1042" s="41">
        <f t="shared" si="155"/>
        <v>655000</v>
      </c>
      <c r="K1042" s="41">
        <f t="shared" si="155"/>
        <v>670000</v>
      </c>
      <c r="L1042" s="206"/>
      <c r="M1042" s="206"/>
      <c r="N1042" s="206">
        <f t="shared" si="148"/>
        <v>102.29007633587786</v>
      </c>
      <c r="O1042" s="41">
        <f>O1043</f>
        <v>202437.08</v>
      </c>
      <c r="P1042" s="206">
        <f t="shared" si="154"/>
        <v>30.214489552238806</v>
      </c>
      <c r="Q1042" s="41">
        <f>Q1043</f>
        <v>0</v>
      </c>
      <c r="R1042" s="41">
        <f t="shared" si="145"/>
        <v>202437.08</v>
      </c>
    </row>
    <row r="1043" spans="1:18" ht="12.75">
      <c r="A1043" s="13"/>
      <c r="B1043" s="13"/>
      <c r="C1043" s="14"/>
      <c r="D1043" s="220"/>
      <c r="E1043" s="16"/>
      <c r="F1043" s="276"/>
      <c r="G1043" s="13">
        <v>463</v>
      </c>
      <c r="H1043" s="15" t="s">
        <v>959</v>
      </c>
      <c r="I1043" s="19">
        <f t="shared" si="155"/>
        <v>655000</v>
      </c>
      <c r="J1043" s="19">
        <f t="shared" si="155"/>
        <v>655000</v>
      </c>
      <c r="K1043" s="19">
        <f t="shared" si="155"/>
        <v>670000</v>
      </c>
      <c r="L1043" s="206">
        <f t="shared" si="147"/>
        <v>102.29007633587786</v>
      </c>
      <c r="M1043" s="206">
        <f t="shared" si="151"/>
        <v>102.29007633587786</v>
      </c>
      <c r="N1043" s="206">
        <f t="shared" si="148"/>
        <v>102.29007633587786</v>
      </c>
      <c r="O1043" s="19">
        <f>O1044</f>
        <v>202437.08</v>
      </c>
      <c r="P1043" s="206">
        <f t="shared" si="154"/>
        <v>30.214489552238806</v>
      </c>
      <c r="Q1043" s="19">
        <f>Q1044</f>
        <v>0</v>
      </c>
      <c r="R1043" s="41">
        <f t="shared" si="145"/>
        <v>202437.08</v>
      </c>
    </row>
    <row r="1044" spans="1:18" ht="25.5">
      <c r="A1044" s="7"/>
      <c r="B1044" s="7"/>
      <c r="C1044" s="44"/>
      <c r="D1044" s="160" t="s">
        <v>726</v>
      </c>
      <c r="E1044" s="160"/>
      <c r="F1044" s="160" t="s">
        <v>359</v>
      </c>
      <c r="G1044" s="14"/>
      <c r="H1044" s="15" t="s">
        <v>727</v>
      </c>
      <c r="I1044" s="41">
        <f>I1045+I1047+I1048+I1049</f>
        <v>655000</v>
      </c>
      <c r="J1044" s="41">
        <f>J1045+J1047+J1048+J1049</f>
        <v>655000</v>
      </c>
      <c r="K1044" s="41">
        <f>K1045+K1047+K1048+K1049+K1050</f>
        <v>670000</v>
      </c>
      <c r="L1044" s="206">
        <f t="shared" si="147"/>
        <v>102.29007633587786</v>
      </c>
      <c r="M1044" s="206">
        <f t="shared" si="151"/>
        <v>102.29007633587786</v>
      </c>
      <c r="N1044" s="206">
        <f t="shared" si="148"/>
        <v>102.29007633587786</v>
      </c>
      <c r="O1044" s="41">
        <f>O1045+O1047+O1048+O1049+O1050</f>
        <v>202437.08</v>
      </c>
      <c r="P1044" s="206">
        <f t="shared" si="154"/>
        <v>30.214489552238806</v>
      </c>
      <c r="Q1044" s="41">
        <f>Q1045+Q1047+Q1048+Q1049</f>
        <v>0</v>
      </c>
      <c r="R1044" s="41">
        <f aca="true" t="shared" si="156" ref="R1044:R1107">O1044+Q1044</f>
        <v>202437.08</v>
      </c>
    </row>
    <row r="1045" spans="1:18" ht="12.75">
      <c r="A1045" s="21"/>
      <c r="B1045" s="21"/>
      <c r="C1045" s="44"/>
      <c r="D1045" s="160"/>
      <c r="E1045" s="160"/>
      <c r="F1045" s="276"/>
      <c r="G1045" s="13"/>
      <c r="H1045" s="166" t="s">
        <v>256</v>
      </c>
      <c r="I1045" s="18">
        <v>360000</v>
      </c>
      <c r="J1045" s="18">
        <v>400000</v>
      </c>
      <c r="K1045" s="18">
        <v>324000</v>
      </c>
      <c r="L1045" s="206">
        <f t="shared" si="147"/>
        <v>90</v>
      </c>
      <c r="M1045" s="206">
        <f t="shared" si="151"/>
        <v>81</v>
      </c>
      <c r="N1045" s="206">
        <f t="shared" si="148"/>
        <v>90</v>
      </c>
      <c r="O1045" s="18">
        <v>50212</v>
      </c>
      <c r="P1045" s="206">
        <f t="shared" si="154"/>
        <v>15.49753086419753</v>
      </c>
      <c r="Q1045" s="18">
        <v>0</v>
      </c>
      <c r="R1045" s="41">
        <f t="shared" si="156"/>
        <v>50212</v>
      </c>
    </row>
    <row r="1046" spans="1:18" ht="12.75" hidden="1">
      <c r="A1046" s="21"/>
      <c r="B1046" s="21"/>
      <c r="C1046" s="44"/>
      <c r="D1046" s="160"/>
      <c r="E1046" s="160"/>
      <c r="F1046" s="276"/>
      <c r="G1046" s="13"/>
      <c r="H1046" s="166" t="s">
        <v>476</v>
      </c>
      <c r="I1046" s="18"/>
      <c r="J1046" s="18"/>
      <c r="K1046" s="18"/>
      <c r="L1046" s="206" t="e">
        <f t="shared" si="147"/>
        <v>#DIV/0!</v>
      </c>
      <c r="M1046" s="206" t="e">
        <f t="shared" si="151"/>
        <v>#DIV/0!</v>
      </c>
      <c r="N1046" s="206" t="e">
        <f t="shared" si="148"/>
        <v>#DIV/0!</v>
      </c>
      <c r="O1046" s="18"/>
      <c r="P1046" s="206" t="e">
        <f t="shared" si="154"/>
        <v>#DIV/0!</v>
      </c>
      <c r="Q1046" s="18"/>
      <c r="R1046" s="41">
        <f t="shared" si="156"/>
        <v>0</v>
      </c>
    </row>
    <row r="1047" spans="1:18" ht="12.75">
      <c r="A1047" s="21"/>
      <c r="B1047" s="21"/>
      <c r="C1047" s="44"/>
      <c r="D1047" s="160"/>
      <c r="E1047" s="160"/>
      <c r="F1047" s="276"/>
      <c r="G1047" s="13"/>
      <c r="H1047" s="166" t="s">
        <v>59</v>
      </c>
      <c r="I1047" s="18">
        <v>212000</v>
      </c>
      <c r="J1047" s="18">
        <v>180000</v>
      </c>
      <c r="K1047" s="18">
        <v>215000</v>
      </c>
      <c r="L1047" s="206"/>
      <c r="M1047" s="206"/>
      <c r="N1047" s="206">
        <f t="shared" si="148"/>
        <v>101.41509433962264</v>
      </c>
      <c r="O1047" s="18">
        <v>126809.86</v>
      </c>
      <c r="P1047" s="206">
        <f t="shared" si="154"/>
        <v>58.981330232558136</v>
      </c>
      <c r="Q1047" s="18">
        <v>0</v>
      </c>
      <c r="R1047" s="41">
        <f t="shared" si="156"/>
        <v>126809.86</v>
      </c>
    </row>
    <row r="1048" spans="1:18" ht="12.75">
      <c r="A1048" s="21"/>
      <c r="B1048" s="21"/>
      <c r="C1048" s="44"/>
      <c r="D1048" s="160"/>
      <c r="E1048" s="160"/>
      <c r="F1048" s="276"/>
      <c r="G1048" s="13"/>
      <c r="H1048" s="166" t="s">
        <v>69</v>
      </c>
      <c r="I1048" s="18">
        <v>49500</v>
      </c>
      <c r="J1048" s="18">
        <v>55000</v>
      </c>
      <c r="K1048" s="18">
        <v>76000</v>
      </c>
      <c r="L1048" s="206"/>
      <c r="M1048" s="206"/>
      <c r="N1048" s="206">
        <f t="shared" si="148"/>
        <v>153.53535353535352</v>
      </c>
      <c r="O1048" s="18">
        <v>1274</v>
      </c>
      <c r="P1048" s="206">
        <f t="shared" si="154"/>
        <v>1.676315789473684</v>
      </c>
      <c r="Q1048" s="18">
        <v>0</v>
      </c>
      <c r="R1048" s="41">
        <f t="shared" si="156"/>
        <v>1274</v>
      </c>
    </row>
    <row r="1049" spans="1:18" ht="12.75">
      <c r="A1049" s="21"/>
      <c r="B1049" s="21"/>
      <c r="C1049" s="44"/>
      <c r="D1049" s="160"/>
      <c r="E1049" s="160"/>
      <c r="F1049" s="276"/>
      <c r="G1049" s="13"/>
      <c r="H1049" s="166" t="s">
        <v>72</v>
      </c>
      <c r="I1049" s="18">
        <v>33500</v>
      </c>
      <c r="J1049" s="18">
        <v>20000</v>
      </c>
      <c r="K1049" s="18">
        <v>45000</v>
      </c>
      <c r="L1049" s="206"/>
      <c r="M1049" s="206"/>
      <c r="N1049" s="206">
        <f t="shared" si="148"/>
        <v>134.32835820895522</v>
      </c>
      <c r="O1049" s="18">
        <v>14142.22</v>
      </c>
      <c r="P1049" s="206">
        <f t="shared" si="154"/>
        <v>31.42715555555555</v>
      </c>
      <c r="Q1049" s="18">
        <v>0</v>
      </c>
      <c r="R1049" s="41">
        <f t="shared" si="156"/>
        <v>14142.22</v>
      </c>
    </row>
    <row r="1050" spans="1:18" ht="12.75">
      <c r="A1050" s="21"/>
      <c r="B1050" s="21"/>
      <c r="C1050" s="44"/>
      <c r="D1050" s="160"/>
      <c r="E1050" s="160"/>
      <c r="F1050" s="276"/>
      <c r="G1050" s="13"/>
      <c r="H1050" s="173" t="s">
        <v>92</v>
      </c>
      <c r="I1050" s="18"/>
      <c r="J1050" s="18"/>
      <c r="K1050" s="18">
        <v>10000</v>
      </c>
      <c r="L1050" s="206"/>
      <c r="M1050" s="206"/>
      <c r="N1050" s="206"/>
      <c r="O1050" s="18">
        <v>9999</v>
      </c>
      <c r="P1050" s="206">
        <f t="shared" si="154"/>
        <v>99.99</v>
      </c>
      <c r="Q1050" s="18">
        <v>0</v>
      </c>
      <c r="R1050" s="41">
        <f t="shared" si="156"/>
        <v>9999</v>
      </c>
    </row>
    <row r="1051" spans="1:18" ht="13.5" customHeight="1">
      <c r="A1051" s="21"/>
      <c r="B1051" s="21"/>
      <c r="C1051" s="44"/>
      <c r="D1051" s="160"/>
      <c r="E1051" s="160"/>
      <c r="F1051" s="276"/>
      <c r="G1051" s="8"/>
      <c r="H1051" s="15" t="s">
        <v>135</v>
      </c>
      <c r="I1051" s="18"/>
      <c r="J1051" s="18"/>
      <c r="K1051" s="18"/>
      <c r="L1051" s="206"/>
      <c r="M1051" s="206"/>
      <c r="N1051" s="206" t="e">
        <f t="shared" si="148"/>
        <v>#DIV/0!</v>
      </c>
      <c r="O1051" s="18"/>
      <c r="P1051" s="206"/>
      <c r="Q1051" s="18"/>
      <c r="R1051" s="41">
        <f t="shared" si="156"/>
        <v>0</v>
      </c>
    </row>
    <row r="1052" spans="1:18" ht="12.75">
      <c r="A1052" s="21"/>
      <c r="B1052" s="21"/>
      <c r="C1052" s="44"/>
      <c r="D1052" s="160"/>
      <c r="E1052" s="160"/>
      <c r="F1052" s="276"/>
      <c r="G1052" s="20" t="s">
        <v>52</v>
      </c>
      <c r="H1052" s="173" t="s">
        <v>45</v>
      </c>
      <c r="I1052" s="18">
        <f>I909</f>
        <v>38000510</v>
      </c>
      <c r="J1052" s="18">
        <f>J909</f>
        <v>37687760</v>
      </c>
      <c r="K1052" s="18">
        <f>K909</f>
        <v>41097686</v>
      </c>
      <c r="L1052" s="206">
        <f t="shared" si="147"/>
        <v>108.15035377156781</v>
      </c>
      <c r="M1052" s="206">
        <f t="shared" si="151"/>
        <v>109.04783409786094</v>
      </c>
      <c r="N1052" s="206">
        <f t="shared" si="148"/>
        <v>108.15035377156781</v>
      </c>
      <c r="O1052" s="18">
        <f>O909</f>
        <v>14271955.94</v>
      </c>
      <c r="P1052" s="206">
        <f t="shared" si="154"/>
        <v>34.72690880941569</v>
      </c>
      <c r="Q1052" s="18">
        <f>Q909</f>
        <v>0</v>
      </c>
      <c r="R1052" s="41">
        <f t="shared" si="156"/>
        <v>14271955.94</v>
      </c>
    </row>
    <row r="1053" spans="1:18" ht="12.75" hidden="1">
      <c r="A1053" s="21"/>
      <c r="B1053" s="21"/>
      <c r="C1053" s="44"/>
      <c r="D1053" s="160"/>
      <c r="E1053" s="160"/>
      <c r="F1053" s="276"/>
      <c r="G1053" s="20" t="s">
        <v>52</v>
      </c>
      <c r="H1053" s="166" t="s">
        <v>45</v>
      </c>
      <c r="I1053" s="18">
        <v>0</v>
      </c>
      <c r="J1053" s="18">
        <v>0</v>
      </c>
      <c r="K1053" s="18">
        <v>0</v>
      </c>
      <c r="L1053" s="206" t="e">
        <f t="shared" si="147"/>
        <v>#DIV/0!</v>
      </c>
      <c r="M1053" s="206" t="e">
        <f t="shared" si="151"/>
        <v>#DIV/0!</v>
      </c>
      <c r="N1053" s="206" t="e">
        <f t="shared" si="148"/>
        <v>#DIV/0!</v>
      </c>
      <c r="O1053" s="18">
        <v>0</v>
      </c>
      <c r="P1053" s="206" t="e">
        <f t="shared" si="154"/>
        <v>#DIV/0!</v>
      </c>
      <c r="Q1053" s="18">
        <v>0</v>
      </c>
      <c r="R1053" s="41">
        <f t="shared" si="156"/>
        <v>0</v>
      </c>
    </row>
    <row r="1054" spans="1:18" ht="12.75">
      <c r="A1054" s="21"/>
      <c r="B1054" s="21"/>
      <c r="C1054" s="44"/>
      <c r="D1054" s="160"/>
      <c r="E1054" s="160"/>
      <c r="F1054" s="276"/>
      <c r="G1054" s="8"/>
      <c r="H1054" s="15" t="s">
        <v>136</v>
      </c>
      <c r="I1054" s="19">
        <f>I1052+I1053</f>
        <v>38000510</v>
      </c>
      <c r="J1054" s="19">
        <f>J1052+J1053</f>
        <v>37687760</v>
      </c>
      <c r="K1054" s="19">
        <f>K1052+K1053</f>
        <v>41097686</v>
      </c>
      <c r="L1054" s="206">
        <f t="shared" si="147"/>
        <v>108.15035377156781</v>
      </c>
      <c r="M1054" s="206">
        <f t="shared" si="151"/>
        <v>109.04783409786094</v>
      </c>
      <c r="N1054" s="206">
        <f t="shared" si="148"/>
        <v>108.15035377156781</v>
      </c>
      <c r="O1054" s="19">
        <f>O1052+O1053</f>
        <v>14271955.94</v>
      </c>
      <c r="P1054" s="206">
        <f t="shared" si="154"/>
        <v>34.72690880941569</v>
      </c>
      <c r="Q1054" s="19">
        <f>Q1052+Q1053</f>
        <v>0</v>
      </c>
      <c r="R1054" s="41">
        <f t="shared" si="156"/>
        <v>14271955.94</v>
      </c>
    </row>
    <row r="1055" spans="1:18" ht="12.75">
      <c r="A1055" s="21"/>
      <c r="B1055" s="21"/>
      <c r="C1055" s="44"/>
      <c r="D1055" s="160"/>
      <c r="E1055" s="160"/>
      <c r="F1055" s="276"/>
      <c r="G1055" s="8"/>
      <c r="H1055" s="15" t="s">
        <v>443</v>
      </c>
      <c r="I1055" s="18"/>
      <c r="J1055" s="18"/>
      <c r="K1055" s="18"/>
      <c r="L1055" s="206"/>
      <c r="M1055" s="206"/>
      <c r="N1055" s="206" t="e">
        <f t="shared" si="148"/>
        <v>#DIV/0!</v>
      </c>
      <c r="O1055" s="18"/>
      <c r="P1055" s="206"/>
      <c r="Q1055" s="18"/>
      <c r="R1055" s="41">
        <f t="shared" si="156"/>
        <v>0</v>
      </c>
    </row>
    <row r="1056" spans="1:18" ht="12.75">
      <c r="A1056" s="21"/>
      <c r="B1056" s="21"/>
      <c r="C1056" s="44"/>
      <c r="D1056" s="160"/>
      <c r="E1056" s="160"/>
      <c r="F1056" s="276"/>
      <c r="G1056" s="20" t="s">
        <v>52</v>
      </c>
      <c r="H1056" s="173" t="s">
        <v>45</v>
      </c>
      <c r="I1056" s="18">
        <f>I1052</f>
        <v>38000510</v>
      </c>
      <c r="J1056" s="18">
        <f>J1052</f>
        <v>37687760</v>
      </c>
      <c r="K1056" s="18">
        <f>K1052</f>
        <v>41097686</v>
      </c>
      <c r="L1056" s="206">
        <f t="shared" si="147"/>
        <v>108.15035377156781</v>
      </c>
      <c r="M1056" s="206">
        <f t="shared" si="151"/>
        <v>109.04783409786094</v>
      </c>
      <c r="N1056" s="206">
        <f t="shared" si="148"/>
        <v>108.15035377156781</v>
      </c>
      <c r="O1056" s="18">
        <f>O1052</f>
        <v>14271955.94</v>
      </c>
      <c r="P1056" s="206">
        <f t="shared" si="154"/>
        <v>34.72690880941569</v>
      </c>
      <c r="Q1056" s="18">
        <f>Q1052</f>
        <v>0</v>
      </c>
      <c r="R1056" s="41">
        <f t="shared" si="156"/>
        <v>14271955.94</v>
      </c>
    </row>
    <row r="1057" spans="1:18" ht="12.75">
      <c r="A1057" s="21"/>
      <c r="B1057" s="21"/>
      <c r="C1057" s="44"/>
      <c r="D1057" s="160"/>
      <c r="E1057" s="160"/>
      <c r="F1057" s="276"/>
      <c r="G1057" s="8"/>
      <c r="H1057" s="15" t="s">
        <v>444</v>
      </c>
      <c r="I1057" s="19">
        <f>I1056</f>
        <v>38000510</v>
      </c>
      <c r="J1057" s="19">
        <f>J1056</f>
        <v>37687760</v>
      </c>
      <c r="K1057" s="19">
        <f>K1056</f>
        <v>41097686</v>
      </c>
      <c r="L1057" s="206">
        <f t="shared" si="147"/>
        <v>108.15035377156781</v>
      </c>
      <c r="M1057" s="206">
        <f t="shared" si="151"/>
        <v>109.04783409786094</v>
      </c>
      <c r="N1057" s="206">
        <f t="shared" si="148"/>
        <v>108.15035377156781</v>
      </c>
      <c r="O1057" s="19">
        <f>O1056</f>
        <v>14271955.94</v>
      </c>
      <c r="P1057" s="206">
        <f t="shared" si="154"/>
        <v>34.72690880941569</v>
      </c>
      <c r="Q1057" s="19">
        <f>Q1056</f>
        <v>0</v>
      </c>
      <c r="R1057" s="41">
        <f t="shared" si="156"/>
        <v>14271955.94</v>
      </c>
    </row>
    <row r="1058" spans="1:18" ht="25.5">
      <c r="A1058" s="21"/>
      <c r="B1058" s="21"/>
      <c r="C1058" s="44"/>
      <c r="D1058" s="160"/>
      <c r="E1058" s="160"/>
      <c r="F1058" s="276"/>
      <c r="G1058" s="8"/>
      <c r="H1058" s="212" t="s">
        <v>872</v>
      </c>
      <c r="I1058" s="19">
        <f>SUM(I1059:I1059)</f>
        <v>38000510</v>
      </c>
      <c r="J1058" s="19">
        <f>SUM(J1059:J1059)</f>
        <v>37687760</v>
      </c>
      <c r="K1058" s="19">
        <f>SUM(K1059:K1059)</f>
        <v>41097686</v>
      </c>
      <c r="L1058" s="206">
        <f t="shared" si="147"/>
        <v>108.15035377156781</v>
      </c>
      <c r="M1058" s="206">
        <f t="shared" si="151"/>
        <v>109.04783409786094</v>
      </c>
      <c r="N1058" s="206">
        <f t="shared" si="148"/>
        <v>108.15035377156781</v>
      </c>
      <c r="O1058" s="19">
        <f>SUM(O1059:O1059)</f>
        <v>14271955.94</v>
      </c>
      <c r="P1058" s="206">
        <f t="shared" si="154"/>
        <v>34.72690880941569</v>
      </c>
      <c r="Q1058" s="19">
        <f>SUM(Q1059:Q1059)</f>
        <v>0</v>
      </c>
      <c r="R1058" s="41">
        <f t="shared" si="156"/>
        <v>14271955.94</v>
      </c>
    </row>
    <row r="1059" spans="1:18" ht="12.75">
      <c r="A1059" s="21"/>
      <c r="B1059" s="21"/>
      <c r="C1059" s="44"/>
      <c r="D1059" s="160"/>
      <c r="E1059" s="160" t="s">
        <v>23</v>
      </c>
      <c r="F1059" s="276"/>
      <c r="G1059" s="20" t="s">
        <v>52</v>
      </c>
      <c r="H1059" s="173" t="s">
        <v>45</v>
      </c>
      <c r="I1059" s="19">
        <f>I1052</f>
        <v>38000510</v>
      </c>
      <c r="J1059" s="19">
        <f>J1052</f>
        <v>37687760</v>
      </c>
      <c r="K1059" s="19">
        <f>K1052</f>
        <v>41097686</v>
      </c>
      <c r="L1059" s="206">
        <f t="shared" si="147"/>
        <v>108.15035377156781</v>
      </c>
      <c r="M1059" s="206">
        <f t="shared" si="151"/>
        <v>109.04783409786094</v>
      </c>
      <c r="N1059" s="206">
        <f t="shared" si="148"/>
        <v>108.15035377156781</v>
      </c>
      <c r="O1059" s="19">
        <f>O1052</f>
        <v>14271955.94</v>
      </c>
      <c r="P1059" s="206">
        <f t="shared" si="154"/>
        <v>34.72690880941569</v>
      </c>
      <c r="Q1059" s="19">
        <f>Q1052</f>
        <v>0</v>
      </c>
      <c r="R1059" s="41">
        <f t="shared" si="156"/>
        <v>14271955.94</v>
      </c>
    </row>
    <row r="1060" spans="1:18" ht="12.75">
      <c r="A1060" s="21"/>
      <c r="B1060" s="14"/>
      <c r="C1060" s="44"/>
      <c r="D1060" s="160"/>
      <c r="E1060" s="160"/>
      <c r="F1060" s="276"/>
      <c r="G1060" s="8"/>
      <c r="H1060" s="202" t="s">
        <v>138</v>
      </c>
      <c r="I1060" s="19">
        <f>I1061</f>
        <v>10067000</v>
      </c>
      <c r="J1060" s="19">
        <f>J1061</f>
        <v>10067000</v>
      </c>
      <c r="K1060" s="19">
        <f>K1061</f>
        <v>11591000</v>
      </c>
      <c r="L1060" s="206">
        <f t="shared" si="147"/>
        <v>115.1385715704778</v>
      </c>
      <c r="M1060" s="206">
        <f t="shared" si="151"/>
        <v>115.1385715704778</v>
      </c>
      <c r="N1060" s="206">
        <f t="shared" si="148"/>
        <v>115.1385715704778</v>
      </c>
      <c r="O1060" s="19">
        <f>O1061</f>
        <v>3630576.63</v>
      </c>
      <c r="P1060" s="206">
        <f t="shared" si="154"/>
        <v>31.32237624018635</v>
      </c>
      <c r="Q1060" s="19">
        <f>Q1061</f>
        <v>0</v>
      </c>
      <c r="R1060" s="41">
        <f t="shared" si="156"/>
        <v>3630576.63</v>
      </c>
    </row>
    <row r="1061" spans="1:18" ht="12.75">
      <c r="A1061" s="21"/>
      <c r="B1061" s="213"/>
      <c r="C1061" s="44">
        <v>920</v>
      </c>
      <c r="D1061" s="160"/>
      <c r="E1061" s="20"/>
      <c r="F1061" s="276"/>
      <c r="G1061" s="8"/>
      <c r="H1061" s="15" t="s">
        <v>909</v>
      </c>
      <c r="I1061" s="19">
        <f>I1063</f>
        <v>10067000</v>
      </c>
      <c r="J1061" s="19">
        <f>J1063</f>
        <v>10067000</v>
      </c>
      <c r="K1061" s="19">
        <f>K1063</f>
        <v>11591000</v>
      </c>
      <c r="L1061" s="206">
        <f t="shared" si="147"/>
        <v>115.1385715704778</v>
      </c>
      <c r="M1061" s="206">
        <f t="shared" si="151"/>
        <v>115.1385715704778</v>
      </c>
      <c r="N1061" s="206">
        <f t="shared" si="148"/>
        <v>115.1385715704778</v>
      </c>
      <c r="O1061" s="19">
        <f>O1063</f>
        <v>3630576.63</v>
      </c>
      <c r="P1061" s="206">
        <f t="shared" si="154"/>
        <v>31.32237624018635</v>
      </c>
      <c r="Q1061" s="19">
        <f>Q1063</f>
        <v>0</v>
      </c>
      <c r="R1061" s="41">
        <f t="shared" si="156"/>
        <v>3630576.63</v>
      </c>
    </row>
    <row r="1062" spans="1:18" ht="12.75">
      <c r="A1062" s="21"/>
      <c r="B1062" s="21"/>
      <c r="C1062" s="44"/>
      <c r="D1062" s="160"/>
      <c r="E1062" s="160"/>
      <c r="F1062" s="276"/>
      <c r="G1062" s="13"/>
      <c r="H1062" s="267" t="s">
        <v>773</v>
      </c>
      <c r="I1062" s="19">
        <f aca="true" t="shared" si="157" ref="I1062:K1064">I1063</f>
        <v>10067000</v>
      </c>
      <c r="J1062" s="19">
        <f t="shared" si="157"/>
        <v>10067000</v>
      </c>
      <c r="K1062" s="19">
        <f t="shared" si="157"/>
        <v>11591000</v>
      </c>
      <c r="L1062" s="206">
        <f>(K1062/I1062)*100</f>
        <v>115.1385715704778</v>
      </c>
      <c r="M1062" s="206">
        <f t="shared" si="151"/>
        <v>115.1385715704778</v>
      </c>
      <c r="N1062" s="206">
        <f t="shared" si="148"/>
        <v>115.1385715704778</v>
      </c>
      <c r="O1062" s="19">
        <f aca="true" t="shared" si="158" ref="O1062:Q1064">O1063</f>
        <v>3630576.63</v>
      </c>
      <c r="P1062" s="206">
        <f t="shared" si="154"/>
        <v>31.32237624018635</v>
      </c>
      <c r="Q1062" s="19">
        <f t="shared" si="158"/>
        <v>0</v>
      </c>
      <c r="R1062" s="41">
        <f t="shared" si="156"/>
        <v>3630576.63</v>
      </c>
    </row>
    <row r="1063" spans="1:18" ht="12.75">
      <c r="A1063" s="21"/>
      <c r="B1063" s="21"/>
      <c r="C1063" s="44"/>
      <c r="D1063" s="160"/>
      <c r="E1063" s="20"/>
      <c r="F1063" s="20" t="s">
        <v>361</v>
      </c>
      <c r="G1063" s="13">
        <v>463</v>
      </c>
      <c r="H1063" s="15" t="s">
        <v>97</v>
      </c>
      <c r="I1063" s="19">
        <f t="shared" si="157"/>
        <v>10067000</v>
      </c>
      <c r="J1063" s="19">
        <f t="shared" si="157"/>
        <v>10067000</v>
      </c>
      <c r="K1063" s="19">
        <f t="shared" si="157"/>
        <v>11591000</v>
      </c>
      <c r="L1063" s="206">
        <f>(K1063/I1063)*100</f>
        <v>115.1385715704778</v>
      </c>
      <c r="M1063" s="206">
        <f t="shared" si="151"/>
        <v>115.1385715704778</v>
      </c>
      <c r="N1063" s="206">
        <f t="shared" si="148"/>
        <v>115.1385715704778</v>
      </c>
      <c r="O1063" s="19">
        <f t="shared" si="158"/>
        <v>3630576.63</v>
      </c>
      <c r="P1063" s="206">
        <f t="shared" si="154"/>
        <v>31.32237624018635</v>
      </c>
      <c r="Q1063" s="19">
        <f t="shared" si="158"/>
        <v>0</v>
      </c>
      <c r="R1063" s="41">
        <f t="shared" si="156"/>
        <v>3630576.63</v>
      </c>
    </row>
    <row r="1064" spans="1:18" ht="25.5">
      <c r="A1064" s="21"/>
      <c r="B1064" s="213"/>
      <c r="C1064" s="44"/>
      <c r="D1064" s="160" t="s">
        <v>737</v>
      </c>
      <c r="E1064" s="160"/>
      <c r="F1064" s="318"/>
      <c r="G1064" s="14"/>
      <c r="H1064" s="15" t="s">
        <v>881</v>
      </c>
      <c r="I1064" s="19">
        <f t="shared" si="157"/>
        <v>10067000</v>
      </c>
      <c r="J1064" s="19">
        <f t="shared" si="157"/>
        <v>10067000</v>
      </c>
      <c r="K1064" s="19">
        <f t="shared" si="157"/>
        <v>11591000</v>
      </c>
      <c r="L1064" s="206">
        <f t="shared" si="147"/>
        <v>115.1385715704778</v>
      </c>
      <c r="M1064" s="206">
        <f t="shared" si="151"/>
        <v>115.1385715704778</v>
      </c>
      <c r="N1064" s="206">
        <f t="shared" si="148"/>
        <v>115.1385715704778</v>
      </c>
      <c r="O1064" s="19">
        <f t="shared" si="158"/>
        <v>3630576.63</v>
      </c>
      <c r="P1064" s="206">
        <f t="shared" si="154"/>
        <v>31.32237624018635</v>
      </c>
      <c r="Q1064" s="19">
        <f t="shared" si="158"/>
        <v>0</v>
      </c>
      <c r="R1064" s="41">
        <f t="shared" si="156"/>
        <v>3630576.63</v>
      </c>
    </row>
    <row r="1065" spans="1:18" ht="25.5">
      <c r="A1065" s="21"/>
      <c r="B1065" s="213"/>
      <c r="C1065" s="44"/>
      <c r="D1065" s="160" t="s">
        <v>738</v>
      </c>
      <c r="E1065" s="160"/>
      <c r="F1065" s="318"/>
      <c r="G1065" s="14"/>
      <c r="H1065" s="15" t="s">
        <v>739</v>
      </c>
      <c r="I1065" s="19">
        <f>SUM(I1066:I1081)</f>
        <v>10067000</v>
      </c>
      <c r="J1065" s="19">
        <f>SUM(J1066:J1081)</f>
        <v>10067000</v>
      </c>
      <c r="K1065" s="19">
        <f>SUM(K1066:K1081)</f>
        <v>11591000</v>
      </c>
      <c r="L1065" s="206">
        <f t="shared" si="147"/>
        <v>115.1385715704778</v>
      </c>
      <c r="M1065" s="206">
        <f t="shared" si="151"/>
        <v>115.1385715704778</v>
      </c>
      <c r="N1065" s="206">
        <f t="shared" si="148"/>
        <v>115.1385715704778</v>
      </c>
      <c r="O1065" s="19">
        <f>SUM(O1066:O1081)</f>
        <v>3630576.63</v>
      </c>
      <c r="P1065" s="206">
        <f t="shared" si="154"/>
        <v>31.32237624018635</v>
      </c>
      <c r="Q1065" s="19">
        <f>SUM(Q1066:Q1081)</f>
        <v>0</v>
      </c>
      <c r="R1065" s="41">
        <f t="shared" si="156"/>
        <v>3630576.63</v>
      </c>
    </row>
    <row r="1066" spans="1:18" ht="12.75">
      <c r="A1066" s="21"/>
      <c r="B1066" s="21"/>
      <c r="C1066" s="44"/>
      <c r="D1066" s="160"/>
      <c r="E1066" s="160"/>
      <c r="F1066" s="276"/>
      <c r="G1066" s="13"/>
      <c r="H1066" s="166" t="s">
        <v>39</v>
      </c>
      <c r="I1066" s="18"/>
      <c r="J1066" s="18"/>
      <c r="K1066" s="18">
        <v>1000</v>
      </c>
      <c r="L1066" s="206" t="e">
        <f t="shared" si="147"/>
        <v>#DIV/0!</v>
      </c>
      <c r="M1066" s="206" t="e">
        <f t="shared" si="151"/>
        <v>#DIV/0!</v>
      </c>
      <c r="N1066" s="206"/>
      <c r="O1066" s="18"/>
      <c r="P1066" s="206">
        <f t="shared" si="154"/>
        <v>0</v>
      </c>
      <c r="Q1066" s="18">
        <v>0</v>
      </c>
      <c r="R1066" s="41">
        <f t="shared" si="156"/>
        <v>0</v>
      </c>
    </row>
    <row r="1067" spans="1:18" ht="12.75">
      <c r="A1067" s="21"/>
      <c r="B1067" s="21"/>
      <c r="C1067" s="44"/>
      <c r="D1067" s="160"/>
      <c r="E1067" s="160"/>
      <c r="F1067" s="276"/>
      <c r="G1067" s="13"/>
      <c r="H1067" s="166" t="s">
        <v>100</v>
      </c>
      <c r="I1067" s="18">
        <v>150000</v>
      </c>
      <c r="J1067" s="18">
        <v>80000</v>
      </c>
      <c r="K1067" s="18">
        <v>184000</v>
      </c>
      <c r="L1067" s="206">
        <f t="shared" si="147"/>
        <v>122.66666666666666</v>
      </c>
      <c r="M1067" s="206">
        <f t="shared" si="151"/>
        <v>229.99999999999997</v>
      </c>
      <c r="N1067" s="206">
        <f t="shared" si="148"/>
        <v>122.66666666666666</v>
      </c>
      <c r="O1067" s="18">
        <v>113114</v>
      </c>
      <c r="P1067" s="206">
        <f t="shared" si="154"/>
        <v>61.475</v>
      </c>
      <c r="Q1067" s="18">
        <v>0</v>
      </c>
      <c r="R1067" s="41">
        <f t="shared" si="156"/>
        <v>113114</v>
      </c>
    </row>
    <row r="1068" spans="1:18" ht="12.75">
      <c r="A1068" s="21"/>
      <c r="B1068" s="21"/>
      <c r="C1068" s="44"/>
      <c r="D1068" s="160"/>
      <c r="E1068" s="160"/>
      <c r="F1068" s="276"/>
      <c r="G1068" s="13"/>
      <c r="H1068" s="166" t="s">
        <v>131</v>
      </c>
      <c r="I1068" s="18">
        <v>1480000</v>
      </c>
      <c r="J1068" s="18">
        <v>1550000</v>
      </c>
      <c r="K1068" s="297">
        <v>1186000</v>
      </c>
      <c r="L1068" s="206">
        <f t="shared" si="147"/>
        <v>80.13513513513514</v>
      </c>
      <c r="M1068" s="206">
        <f t="shared" si="151"/>
        <v>76.51612903225806</v>
      </c>
      <c r="N1068" s="206">
        <f t="shared" si="148"/>
        <v>80.13513513513514</v>
      </c>
      <c r="O1068" s="297">
        <v>577146.11</v>
      </c>
      <c r="P1068" s="206">
        <f t="shared" si="154"/>
        <v>48.66324704890388</v>
      </c>
      <c r="Q1068" s="18">
        <v>0</v>
      </c>
      <c r="R1068" s="41">
        <f t="shared" si="156"/>
        <v>577146.11</v>
      </c>
    </row>
    <row r="1069" spans="1:18" ht="12.75">
      <c r="A1069" s="86"/>
      <c r="B1069" s="86"/>
      <c r="C1069" s="260"/>
      <c r="D1069" s="221"/>
      <c r="E1069" s="159"/>
      <c r="F1069" s="276"/>
      <c r="G1069" s="13"/>
      <c r="H1069" s="166" t="s">
        <v>207</v>
      </c>
      <c r="I1069" s="18">
        <v>700000</v>
      </c>
      <c r="J1069" s="18">
        <v>700000</v>
      </c>
      <c r="K1069" s="18">
        <v>1200000</v>
      </c>
      <c r="L1069" s="206">
        <f t="shared" si="147"/>
        <v>171.42857142857142</v>
      </c>
      <c r="M1069" s="206">
        <f t="shared" si="151"/>
        <v>171.42857142857142</v>
      </c>
      <c r="N1069" s="206">
        <f t="shared" si="148"/>
        <v>171.42857142857142</v>
      </c>
      <c r="O1069" s="18">
        <v>329225</v>
      </c>
      <c r="P1069" s="206">
        <f t="shared" si="154"/>
        <v>27.43541666666667</v>
      </c>
      <c r="Q1069" s="18">
        <v>0</v>
      </c>
      <c r="R1069" s="41">
        <f t="shared" si="156"/>
        <v>329225</v>
      </c>
    </row>
    <row r="1070" spans="1:18" ht="13.5" customHeight="1">
      <c r="A1070" s="21"/>
      <c r="B1070" s="21"/>
      <c r="C1070" s="44"/>
      <c r="D1070" s="160"/>
      <c r="E1070" s="160"/>
      <c r="F1070" s="276"/>
      <c r="G1070" s="13"/>
      <c r="H1070" s="166" t="s">
        <v>59</v>
      </c>
      <c r="I1070" s="18">
        <v>3705000</v>
      </c>
      <c r="J1070" s="18">
        <v>3705000</v>
      </c>
      <c r="K1070" s="297">
        <v>3480000</v>
      </c>
      <c r="L1070" s="206">
        <f t="shared" si="147"/>
        <v>93.92712550607287</v>
      </c>
      <c r="M1070" s="206">
        <f t="shared" si="151"/>
        <v>93.92712550607287</v>
      </c>
      <c r="N1070" s="206">
        <f t="shared" si="148"/>
        <v>93.92712550607287</v>
      </c>
      <c r="O1070" s="297">
        <v>957771.45</v>
      </c>
      <c r="P1070" s="206">
        <f t="shared" si="154"/>
        <v>27.522168103448273</v>
      </c>
      <c r="Q1070" s="18">
        <v>0</v>
      </c>
      <c r="R1070" s="41">
        <f t="shared" si="156"/>
        <v>957771.45</v>
      </c>
    </row>
    <row r="1071" spans="1:18" ht="12.75">
      <c r="A1071" s="21"/>
      <c r="B1071" s="21"/>
      <c r="C1071" s="44"/>
      <c r="D1071" s="160"/>
      <c r="E1071" s="160"/>
      <c r="F1071" s="276"/>
      <c r="G1071" s="13"/>
      <c r="H1071" s="166" t="s">
        <v>62</v>
      </c>
      <c r="I1071" s="18">
        <v>390000</v>
      </c>
      <c r="J1071" s="18">
        <v>390000</v>
      </c>
      <c r="K1071" s="18">
        <v>395000</v>
      </c>
      <c r="L1071" s="206">
        <f t="shared" si="147"/>
        <v>101.28205128205127</v>
      </c>
      <c r="M1071" s="206">
        <f t="shared" si="151"/>
        <v>101.28205128205127</v>
      </c>
      <c r="N1071" s="206">
        <f t="shared" si="148"/>
        <v>101.28205128205127</v>
      </c>
      <c r="O1071" s="18">
        <v>115235.64</v>
      </c>
      <c r="P1071" s="206">
        <f t="shared" si="154"/>
        <v>29.173579746835443</v>
      </c>
      <c r="Q1071" s="18">
        <v>0</v>
      </c>
      <c r="R1071" s="41">
        <f t="shared" si="156"/>
        <v>115235.64</v>
      </c>
    </row>
    <row r="1072" spans="1:18" ht="12.75">
      <c r="A1072" s="7"/>
      <c r="B1072" s="7"/>
      <c r="C1072" s="44"/>
      <c r="D1072" s="160"/>
      <c r="E1072" s="20"/>
      <c r="F1072" s="276"/>
      <c r="G1072" s="13"/>
      <c r="H1072" s="166" t="s">
        <v>42</v>
      </c>
      <c r="I1072" s="18">
        <v>410000</v>
      </c>
      <c r="J1072" s="18">
        <v>410000</v>
      </c>
      <c r="K1072" s="297">
        <v>890000</v>
      </c>
      <c r="L1072" s="206">
        <f t="shared" si="147"/>
        <v>217.07317073170734</v>
      </c>
      <c r="M1072" s="206">
        <f t="shared" si="151"/>
        <v>217.07317073170734</v>
      </c>
      <c r="N1072" s="206">
        <f t="shared" si="148"/>
        <v>217.07317073170734</v>
      </c>
      <c r="O1072" s="297">
        <v>137071.79</v>
      </c>
      <c r="P1072" s="206">
        <f t="shared" si="154"/>
        <v>15.401324719101126</v>
      </c>
      <c r="Q1072" s="18">
        <v>0</v>
      </c>
      <c r="R1072" s="41">
        <f t="shared" si="156"/>
        <v>137071.79</v>
      </c>
    </row>
    <row r="1073" spans="1:18" ht="12.75">
      <c r="A1073" s="7"/>
      <c r="B1073" s="7"/>
      <c r="C1073" s="44"/>
      <c r="D1073" s="160"/>
      <c r="E1073" s="20"/>
      <c r="F1073" s="276"/>
      <c r="G1073" s="13"/>
      <c r="H1073" s="166" t="s">
        <v>68</v>
      </c>
      <c r="I1073" s="18">
        <v>120000</v>
      </c>
      <c r="J1073" s="18">
        <v>120000</v>
      </c>
      <c r="K1073" s="18">
        <v>115000</v>
      </c>
      <c r="L1073" s="206">
        <f t="shared" si="147"/>
        <v>95.83333333333334</v>
      </c>
      <c r="M1073" s="206">
        <f t="shared" si="151"/>
        <v>95.83333333333334</v>
      </c>
      <c r="N1073" s="206">
        <f t="shared" si="148"/>
        <v>95.83333333333334</v>
      </c>
      <c r="O1073" s="18">
        <v>40316</v>
      </c>
      <c r="P1073" s="206">
        <f t="shared" si="154"/>
        <v>35.057391304347824</v>
      </c>
      <c r="Q1073" s="18">
        <v>0</v>
      </c>
      <c r="R1073" s="41">
        <f t="shared" si="156"/>
        <v>40316</v>
      </c>
    </row>
    <row r="1074" spans="1:18" ht="12.75">
      <c r="A1074" s="7"/>
      <c r="B1074" s="7"/>
      <c r="C1074" s="44"/>
      <c r="D1074" s="160"/>
      <c r="E1074" s="20"/>
      <c r="F1074" s="276"/>
      <c r="G1074" s="13"/>
      <c r="H1074" s="166" t="s">
        <v>69</v>
      </c>
      <c r="I1074" s="18">
        <v>1050000</v>
      </c>
      <c r="J1074" s="18">
        <v>1050000</v>
      </c>
      <c r="K1074" s="18">
        <v>1570000</v>
      </c>
      <c r="L1074" s="206">
        <f t="shared" si="147"/>
        <v>149.52380952380952</v>
      </c>
      <c r="M1074" s="206">
        <f t="shared" si="151"/>
        <v>149.52380952380952</v>
      </c>
      <c r="N1074" s="206">
        <f aca="true" t="shared" si="159" ref="N1074:N1137">K1074/I1074*100</f>
        <v>149.52380952380952</v>
      </c>
      <c r="O1074" s="18">
        <v>611080.83</v>
      </c>
      <c r="P1074" s="206">
        <f t="shared" si="154"/>
        <v>38.92234585987261</v>
      </c>
      <c r="Q1074" s="18">
        <v>0</v>
      </c>
      <c r="R1074" s="41">
        <f t="shared" si="156"/>
        <v>611080.83</v>
      </c>
    </row>
    <row r="1075" spans="1:18" ht="12.75">
      <c r="A1075" s="7"/>
      <c r="B1075" s="7"/>
      <c r="C1075" s="44"/>
      <c r="D1075" s="160"/>
      <c r="E1075" s="20"/>
      <c r="F1075" s="276"/>
      <c r="G1075" s="13"/>
      <c r="H1075" s="166" t="s">
        <v>72</v>
      </c>
      <c r="I1075" s="18">
        <v>1070000</v>
      </c>
      <c r="J1075" s="18">
        <v>1070000</v>
      </c>
      <c r="K1075" s="297">
        <v>1420000</v>
      </c>
      <c r="L1075" s="206">
        <f t="shared" si="147"/>
        <v>132.71028037383178</v>
      </c>
      <c r="M1075" s="206">
        <f t="shared" si="151"/>
        <v>132.71028037383178</v>
      </c>
      <c r="N1075" s="206">
        <f t="shared" si="159"/>
        <v>132.71028037383178</v>
      </c>
      <c r="O1075" s="297">
        <v>504626.22</v>
      </c>
      <c r="P1075" s="206">
        <f t="shared" si="154"/>
        <v>35.53705774647887</v>
      </c>
      <c r="Q1075" s="18">
        <v>0</v>
      </c>
      <c r="R1075" s="41">
        <f t="shared" si="156"/>
        <v>504626.22</v>
      </c>
    </row>
    <row r="1076" spans="1:18" ht="12.75">
      <c r="A1076" s="7"/>
      <c r="B1076" s="7"/>
      <c r="C1076" s="44"/>
      <c r="D1076" s="160"/>
      <c r="E1076" s="20"/>
      <c r="F1076" s="276"/>
      <c r="G1076" s="13"/>
      <c r="H1076" s="166" t="s">
        <v>139</v>
      </c>
      <c r="I1076" s="18">
        <v>120000</v>
      </c>
      <c r="J1076" s="18">
        <v>120000</v>
      </c>
      <c r="K1076" s="18">
        <v>120000</v>
      </c>
      <c r="L1076" s="206">
        <f t="shared" si="147"/>
        <v>100</v>
      </c>
      <c r="M1076" s="206">
        <f t="shared" si="151"/>
        <v>100</v>
      </c>
      <c r="N1076" s="206">
        <f t="shared" si="159"/>
        <v>100</v>
      </c>
      <c r="O1076" s="18">
        <v>108730</v>
      </c>
      <c r="P1076" s="206">
        <f t="shared" si="154"/>
        <v>90.60833333333333</v>
      </c>
      <c r="Q1076" s="18">
        <v>0</v>
      </c>
      <c r="R1076" s="41">
        <f t="shared" si="156"/>
        <v>108730</v>
      </c>
    </row>
    <row r="1077" spans="1:18" ht="12.75">
      <c r="A1077" s="7"/>
      <c r="B1077" s="7"/>
      <c r="C1077" s="44"/>
      <c r="D1077" s="160"/>
      <c r="E1077" s="20"/>
      <c r="F1077" s="276"/>
      <c r="G1077" s="13"/>
      <c r="H1077" s="166" t="s">
        <v>212</v>
      </c>
      <c r="I1077" s="18">
        <v>40000</v>
      </c>
      <c r="J1077" s="18">
        <v>40000</v>
      </c>
      <c r="K1077" s="18">
        <v>40000</v>
      </c>
      <c r="L1077" s="206">
        <f t="shared" si="147"/>
        <v>100</v>
      </c>
      <c r="M1077" s="206">
        <f t="shared" si="151"/>
        <v>100</v>
      </c>
      <c r="N1077" s="206">
        <f t="shared" si="159"/>
        <v>100</v>
      </c>
      <c r="O1077" s="18">
        <v>22259.59</v>
      </c>
      <c r="P1077" s="206">
        <f t="shared" si="154"/>
        <v>55.648975</v>
      </c>
      <c r="Q1077" s="18">
        <v>0</v>
      </c>
      <c r="R1077" s="41">
        <f t="shared" si="156"/>
        <v>22259.59</v>
      </c>
    </row>
    <row r="1078" spans="1:18" ht="12.75">
      <c r="A1078" s="7"/>
      <c r="B1078" s="7"/>
      <c r="C1078" s="44"/>
      <c r="D1078" s="160"/>
      <c r="E1078" s="20"/>
      <c r="F1078" s="276"/>
      <c r="G1078" s="13"/>
      <c r="H1078" s="166" t="s">
        <v>78</v>
      </c>
      <c r="I1078" s="18">
        <v>0</v>
      </c>
      <c r="J1078" s="18">
        <v>0</v>
      </c>
      <c r="K1078" s="297">
        <v>150000</v>
      </c>
      <c r="L1078" s="206" t="e">
        <f t="shared" si="147"/>
        <v>#DIV/0!</v>
      </c>
      <c r="M1078" s="206" t="e">
        <f t="shared" si="151"/>
        <v>#DIV/0!</v>
      </c>
      <c r="N1078" s="206">
        <v>0</v>
      </c>
      <c r="O1078" s="297">
        <v>0</v>
      </c>
      <c r="P1078" s="206">
        <f t="shared" si="154"/>
        <v>0</v>
      </c>
      <c r="Q1078" s="18">
        <v>0</v>
      </c>
      <c r="R1078" s="41">
        <f t="shared" si="156"/>
        <v>0</v>
      </c>
    </row>
    <row r="1079" spans="1:18" ht="12.75">
      <c r="A1079" s="7"/>
      <c r="B1079" s="7"/>
      <c r="C1079" s="44"/>
      <c r="D1079" s="160"/>
      <c r="E1079" s="20"/>
      <c r="F1079" s="276"/>
      <c r="G1079" s="13"/>
      <c r="H1079" s="166" t="s">
        <v>92</v>
      </c>
      <c r="I1079" s="18">
        <v>782000</v>
      </c>
      <c r="J1079" s="18">
        <v>782000</v>
      </c>
      <c r="K1079" s="297">
        <v>790000</v>
      </c>
      <c r="L1079" s="206">
        <f t="shared" si="147"/>
        <v>101.0230179028133</v>
      </c>
      <c r="M1079" s="206">
        <f t="shared" si="151"/>
        <v>101.0230179028133</v>
      </c>
      <c r="N1079" s="206">
        <f t="shared" si="159"/>
        <v>101.0230179028133</v>
      </c>
      <c r="O1079" s="297">
        <v>114000</v>
      </c>
      <c r="P1079" s="206">
        <f t="shared" si="154"/>
        <v>14.430379746835442</v>
      </c>
      <c r="Q1079" s="18">
        <v>0</v>
      </c>
      <c r="R1079" s="41">
        <f t="shared" si="156"/>
        <v>114000</v>
      </c>
    </row>
    <row r="1080" spans="1:18" ht="12.75">
      <c r="A1080" s="7"/>
      <c r="B1080" s="7"/>
      <c r="C1080" s="44"/>
      <c r="D1080" s="160"/>
      <c r="E1080" s="20"/>
      <c r="F1080" s="276"/>
      <c r="G1080" s="13"/>
      <c r="H1080" s="166" t="s">
        <v>818</v>
      </c>
      <c r="I1080" s="18">
        <v>0</v>
      </c>
      <c r="J1080" s="18">
        <v>0</v>
      </c>
      <c r="K1080" s="18">
        <v>0</v>
      </c>
      <c r="L1080" s="206" t="e">
        <f>(K1080/I1080)*100</f>
        <v>#DIV/0!</v>
      </c>
      <c r="M1080" s="206" t="e">
        <f t="shared" si="151"/>
        <v>#DIV/0!</v>
      </c>
      <c r="N1080" s="206">
        <v>0</v>
      </c>
      <c r="O1080" s="18">
        <v>0</v>
      </c>
      <c r="P1080" s="206">
        <v>0</v>
      </c>
      <c r="Q1080" s="18">
        <v>0</v>
      </c>
      <c r="R1080" s="41">
        <f t="shared" si="156"/>
        <v>0</v>
      </c>
    </row>
    <row r="1081" spans="1:18" ht="12.75">
      <c r="A1081" s="7"/>
      <c r="B1081" s="7"/>
      <c r="C1081" s="44"/>
      <c r="D1081" s="160"/>
      <c r="E1081" s="20"/>
      <c r="F1081" s="276"/>
      <c r="G1081" s="13"/>
      <c r="H1081" s="166" t="s">
        <v>480</v>
      </c>
      <c r="I1081" s="18">
        <v>50000</v>
      </c>
      <c r="J1081" s="18">
        <v>50000</v>
      </c>
      <c r="K1081" s="18">
        <v>50000</v>
      </c>
      <c r="L1081" s="206">
        <f t="shared" si="147"/>
        <v>100</v>
      </c>
      <c r="M1081" s="206">
        <f t="shared" si="151"/>
        <v>100</v>
      </c>
      <c r="N1081" s="206">
        <f t="shared" si="159"/>
        <v>100</v>
      </c>
      <c r="O1081" s="18">
        <v>0</v>
      </c>
      <c r="P1081" s="206">
        <f t="shared" si="154"/>
        <v>0</v>
      </c>
      <c r="Q1081" s="18">
        <v>0</v>
      </c>
      <c r="R1081" s="41">
        <f t="shared" si="156"/>
        <v>0</v>
      </c>
    </row>
    <row r="1082" spans="1:18" ht="25.5" hidden="1">
      <c r="A1082" s="13"/>
      <c r="B1082" s="13"/>
      <c r="C1082" s="14"/>
      <c r="D1082" s="160" t="s">
        <v>873</v>
      </c>
      <c r="E1082" s="160"/>
      <c r="F1082" s="318"/>
      <c r="G1082" s="14"/>
      <c r="H1082" s="15" t="s">
        <v>874</v>
      </c>
      <c r="I1082" s="41">
        <f aca="true" t="shared" si="160" ref="I1082:K1083">I1083</f>
        <v>0</v>
      </c>
      <c r="J1082" s="41">
        <f t="shared" si="160"/>
        <v>0</v>
      </c>
      <c r="K1082" s="41">
        <f t="shared" si="160"/>
        <v>0</v>
      </c>
      <c r="L1082" s="206" t="e">
        <f>(K1082/I1082)*100</f>
        <v>#DIV/0!</v>
      </c>
      <c r="M1082" s="206" t="e">
        <f t="shared" si="151"/>
        <v>#DIV/0!</v>
      </c>
      <c r="N1082" s="206" t="e">
        <f t="shared" si="159"/>
        <v>#DIV/0!</v>
      </c>
      <c r="O1082" s="41">
        <f>O1083</f>
        <v>0</v>
      </c>
      <c r="P1082" s="206" t="e">
        <f t="shared" si="154"/>
        <v>#DIV/0!</v>
      </c>
      <c r="Q1082" s="41">
        <f>Q1083</f>
        <v>0</v>
      </c>
      <c r="R1082" s="41">
        <f t="shared" si="156"/>
        <v>0</v>
      </c>
    </row>
    <row r="1083" spans="1:18" ht="38.25" hidden="1">
      <c r="A1083" s="7"/>
      <c r="B1083" s="7"/>
      <c r="C1083" s="44"/>
      <c r="D1083" s="160" t="s">
        <v>883</v>
      </c>
      <c r="E1083" s="20"/>
      <c r="F1083" s="318"/>
      <c r="G1083" s="44"/>
      <c r="H1083" s="15" t="s">
        <v>884</v>
      </c>
      <c r="I1083" s="18">
        <f t="shared" si="160"/>
        <v>0</v>
      </c>
      <c r="J1083" s="18">
        <f t="shared" si="160"/>
        <v>0</v>
      </c>
      <c r="K1083" s="18">
        <f t="shared" si="160"/>
        <v>0</v>
      </c>
      <c r="L1083" s="206" t="e">
        <f t="shared" si="147"/>
        <v>#DIV/0!</v>
      </c>
      <c r="M1083" s="206" t="e">
        <f t="shared" si="151"/>
        <v>#DIV/0!</v>
      </c>
      <c r="N1083" s="206" t="e">
        <f t="shared" si="159"/>
        <v>#DIV/0!</v>
      </c>
      <c r="O1083" s="18">
        <f>O1084</f>
        <v>0</v>
      </c>
      <c r="P1083" s="206" t="e">
        <f t="shared" si="154"/>
        <v>#DIV/0!</v>
      </c>
      <c r="Q1083" s="18">
        <f>Q1084</f>
        <v>0</v>
      </c>
      <c r="R1083" s="41">
        <f t="shared" si="156"/>
        <v>0</v>
      </c>
    </row>
    <row r="1084" spans="1:18" ht="12.75" hidden="1">
      <c r="A1084" s="7"/>
      <c r="B1084" s="7"/>
      <c r="C1084" s="44"/>
      <c r="D1084" s="160"/>
      <c r="E1084" s="20"/>
      <c r="F1084" s="276"/>
      <c r="G1084" s="13"/>
      <c r="H1084" s="166" t="s">
        <v>78</v>
      </c>
      <c r="I1084" s="18"/>
      <c r="J1084" s="18"/>
      <c r="K1084" s="18"/>
      <c r="L1084" s="206" t="e">
        <f t="shared" si="147"/>
        <v>#DIV/0!</v>
      </c>
      <c r="M1084" s="206" t="e">
        <f t="shared" si="151"/>
        <v>#DIV/0!</v>
      </c>
      <c r="N1084" s="206" t="e">
        <f t="shared" si="159"/>
        <v>#DIV/0!</v>
      </c>
      <c r="O1084" s="18"/>
      <c r="P1084" s="206" t="e">
        <f t="shared" si="154"/>
        <v>#DIV/0!</v>
      </c>
      <c r="Q1084" s="18">
        <v>0</v>
      </c>
      <c r="R1084" s="41">
        <f t="shared" si="156"/>
        <v>0</v>
      </c>
    </row>
    <row r="1085" spans="1:18" ht="12.75">
      <c r="A1085" s="7"/>
      <c r="B1085" s="7"/>
      <c r="C1085" s="44"/>
      <c r="D1085" s="160"/>
      <c r="E1085" s="20"/>
      <c r="F1085" s="276"/>
      <c r="G1085" s="8"/>
      <c r="H1085" s="15" t="s">
        <v>140</v>
      </c>
      <c r="I1085" s="18"/>
      <c r="J1085" s="18"/>
      <c r="K1085" s="18"/>
      <c r="L1085" s="206"/>
      <c r="M1085" s="206"/>
      <c r="N1085" s="206"/>
      <c r="O1085" s="18"/>
      <c r="P1085" s="206"/>
      <c r="Q1085" s="18"/>
      <c r="R1085" s="41">
        <f t="shared" si="156"/>
        <v>0</v>
      </c>
    </row>
    <row r="1086" spans="1:18" ht="12.75">
      <c r="A1086" s="7"/>
      <c r="B1086" s="7"/>
      <c r="C1086" s="44"/>
      <c r="D1086" s="160"/>
      <c r="E1086" s="20"/>
      <c r="F1086" s="276"/>
      <c r="G1086" s="20" t="s">
        <v>52</v>
      </c>
      <c r="H1086" s="173" t="s">
        <v>45</v>
      </c>
      <c r="I1086" s="18">
        <f>I1060</f>
        <v>10067000</v>
      </c>
      <c r="J1086" s="18">
        <f>J1060</f>
        <v>10067000</v>
      </c>
      <c r="K1086" s="18">
        <f>K1060</f>
        <v>11591000</v>
      </c>
      <c r="L1086" s="206">
        <f t="shared" si="147"/>
        <v>115.1385715704778</v>
      </c>
      <c r="M1086" s="206">
        <f t="shared" si="151"/>
        <v>115.1385715704778</v>
      </c>
      <c r="N1086" s="206">
        <f t="shared" si="159"/>
        <v>115.1385715704778</v>
      </c>
      <c r="O1086" s="18">
        <f>O1060</f>
        <v>3630576.63</v>
      </c>
      <c r="P1086" s="206">
        <f t="shared" si="154"/>
        <v>31.32237624018635</v>
      </c>
      <c r="Q1086" s="18">
        <f>Q1060</f>
        <v>0</v>
      </c>
      <c r="R1086" s="41">
        <f t="shared" si="156"/>
        <v>3630576.63</v>
      </c>
    </row>
    <row r="1087" spans="1:18" ht="12.75" hidden="1">
      <c r="A1087" s="7"/>
      <c r="B1087" s="213"/>
      <c r="C1087" s="44"/>
      <c r="D1087" s="160"/>
      <c r="E1087" s="20"/>
      <c r="F1087" s="276"/>
      <c r="G1087" s="20" t="s">
        <v>52</v>
      </c>
      <c r="H1087" s="166" t="s">
        <v>45</v>
      </c>
      <c r="I1087" s="18">
        <v>0</v>
      </c>
      <c r="J1087" s="18">
        <v>0</v>
      </c>
      <c r="K1087" s="18">
        <v>0</v>
      </c>
      <c r="L1087" s="206" t="e">
        <f t="shared" si="147"/>
        <v>#DIV/0!</v>
      </c>
      <c r="M1087" s="206" t="e">
        <f t="shared" si="151"/>
        <v>#DIV/0!</v>
      </c>
      <c r="N1087" s="206" t="e">
        <f t="shared" si="159"/>
        <v>#DIV/0!</v>
      </c>
      <c r="O1087" s="18">
        <v>0</v>
      </c>
      <c r="P1087" s="206" t="e">
        <f t="shared" si="154"/>
        <v>#DIV/0!</v>
      </c>
      <c r="Q1087" s="18">
        <v>0</v>
      </c>
      <c r="R1087" s="41">
        <f t="shared" si="156"/>
        <v>0</v>
      </c>
    </row>
    <row r="1088" spans="1:18" ht="12.75">
      <c r="A1088" s="7"/>
      <c r="B1088" s="7"/>
      <c r="C1088" s="44"/>
      <c r="D1088" s="160"/>
      <c r="E1088" s="20"/>
      <c r="F1088" s="276"/>
      <c r="G1088" s="8"/>
      <c r="H1088" s="15" t="s">
        <v>141</v>
      </c>
      <c r="I1088" s="19">
        <f>I1086+I1087</f>
        <v>10067000</v>
      </c>
      <c r="J1088" s="19">
        <f>J1086+J1087</f>
        <v>10067000</v>
      </c>
      <c r="K1088" s="19">
        <f>K1086+K1087</f>
        <v>11591000</v>
      </c>
      <c r="L1088" s="206">
        <f t="shared" si="147"/>
        <v>115.1385715704778</v>
      </c>
      <c r="M1088" s="206">
        <f t="shared" si="151"/>
        <v>115.1385715704778</v>
      </c>
      <c r="N1088" s="206">
        <f t="shared" si="159"/>
        <v>115.1385715704778</v>
      </c>
      <c r="O1088" s="19">
        <f>O1086+O1087</f>
        <v>3630576.63</v>
      </c>
      <c r="P1088" s="206">
        <f t="shared" si="154"/>
        <v>31.32237624018635</v>
      </c>
      <c r="Q1088" s="19">
        <f>Q1086+Q1087</f>
        <v>0</v>
      </c>
      <c r="R1088" s="41">
        <f t="shared" si="156"/>
        <v>3630576.63</v>
      </c>
    </row>
    <row r="1089" spans="1:18" ht="12.75">
      <c r="A1089" s="7"/>
      <c r="B1089" s="7"/>
      <c r="C1089" s="44"/>
      <c r="D1089" s="160"/>
      <c r="E1089" s="20"/>
      <c r="F1089" s="276"/>
      <c r="G1089" s="8"/>
      <c r="H1089" s="15" t="s">
        <v>445</v>
      </c>
      <c r="I1089" s="18"/>
      <c r="J1089" s="18"/>
      <c r="K1089" s="18"/>
      <c r="L1089" s="206"/>
      <c r="M1089" s="206"/>
      <c r="N1089" s="206"/>
      <c r="O1089" s="18"/>
      <c r="P1089" s="206"/>
      <c r="Q1089" s="18"/>
      <c r="R1089" s="41">
        <f t="shared" si="156"/>
        <v>0</v>
      </c>
    </row>
    <row r="1090" spans="1:18" ht="12.75">
      <c r="A1090" s="7"/>
      <c r="B1090" s="7"/>
      <c r="C1090" s="44"/>
      <c r="D1090" s="160"/>
      <c r="E1090" s="20"/>
      <c r="F1090" s="276"/>
      <c r="G1090" s="20" t="s">
        <v>52</v>
      </c>
      <c r="H1090" s="173" t="s">
        <v>45</v>
      </c>
      <c r="I1090" s="18">
        <f aca="true" t="shared" si="161" ref="I1090:K1091">I1086</f>
        <v>10067000</v>
      </c>
      <c r="J1090" s="18">
        <f t="shared" si="161"/>
        <v>10067000</v>
      </c>
      <c r="K1090" s="18">
        <f t="shared" si="161"/>
        <v>11591000</v>
      </c>
      <c r="L1090" s="206">
        <f aca="true" t="shared" si="162" ref="L1090:L1100">(K1090/I1090)*100</f>
        <v>115.1385715704778</v>
      </c>
      <c r="M1090" s="206">
        <f t="shared" si="151"/>
        <v>115.1385715704778</v>
      </c>
      <c r="N1090" s="206">
        <f t="shared" si="159"/>
        <v>115.1385715704778</v>
      </c>
      <c r="O1090" s="18">
        <f>O1086</f>
        <v>3630576.63</v>
      </c>
      <c r="P1090" s="206">
        <f t="shared" si="154"/>
        <v>31.32237624018635</v>
      </c>
      <c r="Q1090" s="18">
        <f>Q1086</f>
        <v>0</v>
      </c>
      <c r="R1090" s="41">
        <f t="shared" si="156"/>
        <v>3630576.63</v>
      </c>
    </row>
    <row r="1091" spans="1:18" ht="12.75" hidden="1">
      <c r="A1091" s="7"/>
      <c r="B1091" s="7"/>
      <c r="C1091" s="44"/>
      <c r="D1091" s="160"/>
      <c r="E1091" s="20"/>
      <c r="F1091" s="276"/>
      <c r="G1091" s="20" t="s">
        <v>52</v>
      </c>
      <c r="H1091" s="166" t="s">
        <v>45</v>
      </c>
      <c r="I1091" s="18">
        <f t="shared" si="161"/>
        <v>0</v>
      </c>
      <c r="J1091" s="18">
        <f t="shared" si="161"/>
        <v>0</v>
      </c>
      <c r="K1091" s="18">
        <f t="shared" si="161"/>
        <v>0</v>
      </c>
      <c r="L1091" s="206" t="e">
        <f t="shared" si="162"/>
        <v>#DIV/0!</v>
      </c>
      <c r="M1091" s="206" t="e">
        <f t="shared" si="151"/>
        <v>#DIV/0!</v>
      </c>
      <c r="N1091" s="206" t="e">
        <f t="shared" si="159"/>
        <v>#DIV/0!</v>
      </c>
      <c r="O1091" s="18">
        <f>O1087</f>
        <v>0</v>
      </c>
      <c r="P1091" s="206" t="e">
        <f t="shared" si="154"/>
        <v>#DIV/0!</v>
      </c>
      <c r="Q1091" s="18">
        <f>Q1087</f>
        <v>0</v>
      </c>
      <c r="R1091" s="41">
        <f t="shared" si="156"/>
        <v>0</v>
      </c>
    </row>
    <row r="1092" spans="1:18" ht="12.75">
      <c r="A1092" s="7"/>
      <c r="B1092" s="7"/>
      <c r="C1092" s="44"/>
      <c r="D1092" s="160"/>
      <c r="E1092" s="20"/>
      <c r="F1092" s="276"/>
      <c r="G1092" s="8"/>
      <c r="H1092" s="15" t="s">
        <v>446</v>
      </c>
      <c r="I1092" s="19">
        <f>I1060</f>
        <v>10067000</v>
      </c>
      <c r="J1092" s="19">
        <f>J1060</f>
        <v>10067000</v>
      </c>
      <c r="K1092" s="19">
        <f>K1060</f>
        <v>11591000</v>
      </c>
      <c r="L1092" s="206">
        <f t="shared" si="162"/>
        <v>115.1385715704778</v>
      </c>
      <c r="M1092" s="206">
        <f t="shared" si="151"/>
        <v>115.1385715704778</v>
      </c>
      <c r="N1092" s="206">
        <f t="shared" si="159"/>
        <v>115.1385715704778</v>
      </c>
      <c r="O1092" s="19">
        <f>O1060</f>
        <v>3630576.63</v>
      </c>
      <c r="P1092" s="206">
        <f t="shared" si="154"/>
        <v>31.32237624018635</v>
      </c>
      <c r="Q1092" s="19">
        <f>Q1060</f>
        <v>0</v>
      </c>
      <c r="R1092" s="41">
        <f t="shared" si="156"/>
        <v>3630576.63</v>
      </c>
    </row>
    <row r="1093" spans="1:18" ht="38.25">
      <c r="A1093" s="7"/>
      <c r="B1093" s="7"/>
      <c r="C1093" s="44"/>
      <c r="D1093" s="160"/>
      <c r="E1093" s="20"/>
      <c r="F1093" s="276"/>
      <c r="G1093" s="8"/>
      <c r="H1093" s="212" t="s">
        <v>882</v>
      </c>
      <c r="I1093" s="19">
        <f>SUM(I1094:I1094)</f>
        <v>10067000</v>
      </c>
      <c r="J1093" s="19">
        <f>SUM(J1094:J1094)</f>
        <v>10067000</v>
      </c>
      <c r="K1093" s="19">
        <f>SUM(K1094:K1094)</f>
        <v>11591000</v>
      </c>
      <c r="L1093" s="206">
        <f t="shared" si="162"/>
        <v>115.1385715704778</v>
      </c>
      <c r="M1093" s="206">
        <f t="shared" si="151"/>
        <v>115.1385715704778</v>
      </c>
      <c r="N1093" s="206">
        <f t="shared" si="159"/>
        <v>115.1385715704778</v>
      </c>
      <c r="O1093" s="19">
        <f>SUM(O1094:O1094)</f>
        <v>3630576.63</v>
      </c>
      <c r="P1093" s="206">
        <f t="shared" si="154"/>
        <v>31.32237624018635</v>
      </c>
      <c r="Q1093" s="19">
        <f>SUM(Q1094:Q1094)</f>
        <v>0</v>
      </c>
      <c r="R1093" s="41">
        <f t="shared" si="156"/>
        <v>3630576.63</v>
      </c>
    </row>
    <row r="1094" spans="1:18" ht="12.75">
      <c r="A1094" s="7"/>
      <c r="B1094" s="7"/>
      <c r="C1094" s="44"/>
      <c r="D1094" s="160"/>
      <c r="E1094" s="20" t="s">
        <v>24</v>
      </c>
      <c r="F1094" s="276"/>
      <c r="G1094" s="20" t="s">
        <v>52</v>
      </c>
      <c r="H1094" s="173" t="s">
        <v>45</v>
      </c>
      <c r="I1094" s="19">
        <f>I1090</f>
        <v>10067000</v>
      </c>
      <c r="J1094" s="19">
        <f>J1090</f>
        <v>10067000</v>
      </c>
      <c r="K1094" s="19">
        <f>K1090</f>
        <v>11591000</v>
      </c>
      <c r="L1094" s="206">
        <f t="shared" si="162"/>
        <v>115.1385715704778</v>
      </c>
      <c r="M1094" s="206">
        <f t="shared" si="151"/>
        <v>115.1385715704778</v>
      </c>
      <c r="N1094" s="206">
        <f t="shared" si="159"/>
        <v>115.1385715704778</v>
      </c>
      <c r="O1094" s="19">
        <f>O1090</f>
        <v>3630576.63</v>
      </c>
      <c r="P1094" s="206">
        <f t="shared" si="154"/>
        <v>31.32237624018635</v>
      </c>
      <c r="Q1094" s="19">
        <f>Q1090</f>
        <v>0</v>
      </c>
      <c r="R1094" s="41">
        <f t="shared" si="156"/>
        <v>3630576.63</v>
      </c>
    </row>
    <row r="1095" spans="1:18" ht="12.75">
      <c r="A1095" s="13"/>
      <c r="B1095" s="14"/>
      <c r="C1095" s="14"/>
      <c r="D1095" s="220"/>
      <c r="E1095" s="16"/>
      <c r="F1095" s="276"/>
      <c r="G1095" s="13"/>
      <c r="H1095" s="202" t="s">
        <v>474</v>
      </c>
      <c r="I1095" s="206">
        <f aca="true" t="shared" si="163" ref="I1095:K1098">I1096</f>
        <v>2000000</v>
      </c>
      <c r="J1095" s="206">
        <f t="shared" si="163"/>
        <v>2000000</v>
      </c>
      <c r="K1095" s="206">
        <f t="shared" si="163"/>
        <v>6015000</v>
      </c>
      <c r="L1095" s="206">
        <f t="shared" si="162"/>
        <v>300.75</v>
      </c>
      <c r="M1095" s="206">
        <f t="shared" si="151"/>
        <v>300.75</v>
      </c>
      <c r="N1095" s="206">
        <f t="shared" si="159"/>
        <v>300.75</v>
      </c>
      <c r="O1095" s="206">
        <f aca="true" t="shared" si="164" ref="O1095:Q1098">O1096</f>
        <v>0</v>
      </c>
      <c r="P1095" s="206">
        <f t="shared" si="154"/>
        <v>0</v>
      </c>
      <c r="Q1095" s="206">
        <f t="shared" si="164"/>
        <v>0</v>
      </c>
      <c r="R1095" s="41">
        <f t="shared" si="156"/>
        <v>0</v>
      </c>
    </row>
    <row r="1096" spans="1:18" ht="12.75">
      <c r="A1096" s="13"/>
      <c r="B1096" s="13"/>
      <c r="C1096" s="14">
        <v>560</v>
      </c>
      <c r="D1096" s="220"/>
      <c r="E1096" s="16"/>
      <c r="F1096" s="276"/>
      <c r="G1096" s="13"/>
      <c r="H1096" s="15" t="s">
        <v>455</v>
      </c>
      <c r="I1096" s="206">
        <f t="shared" si="163"/>
        <v>2000000</v>
      </c>
      <c r="J1096" s="206">
        <f t="shared" si="163"/>
        <v>2000000</v>
      </c>
      <c r="K1096" s="206">
        <f t="shared" si="163"/>
        <v>6015000</v>
      </c>
      <c r="L1096" s="206">
        <f t="shared" si="162"/>
        <v>300.75</v>
      </c>
      <c r="M1096" s="206">
        <f t="shared" si="151"/>
        <v>300.75</v>
      </c>
      <c r="N1096" s="206">
        <f t="shared" si="159"/>
        <v>300.75</v>
      </c>
      <c r="O1096" s="206">
        <f t="shared" si="164"/>
        <v>0</v>
      </c>
      <c r="P1096" s="206">
        <f t="shared" si="154"/>
        <v>0</v>
      </c>
      <c r="Q1096" s="206">
        <f t="shared" si="164"/>
        <v>0</v>
      </c>
      <c r="R1096" s="41">
        <f t="shared" si="156"/>
        <v>0</v>
      </c>
    </row>
    <row r="1097" spans="1:18" ht="12.75">
      <c r="A1097" s="13"/>
      <c r="B1097" s="13"/>
      <c r="C1097" s="14"/>
      <c r="D1097" s="160" t="s">
        <v>659</v>
      </c>
      <c r="E1097" s="160"/>
      <c r="F1097" s="318"/>
      <c r="G1097" s="14"/>
      <c r="H1097" s="15" t="s">
        <v>661</v>
      </c>
      <c r="I1097" s="206">
        <f aca="true" t="shared" si="165" ref="I1097:J1099">I1098</f>
        <v>2000000</v>
      </c>
      <c r="J1097" s="206">
        <f t="shared" si="165"/>
        <v>2000000</v>
      </c>
      <c r="K1097" s="206">
        <f t="shared" si="163"/>
        <v>6015000</v>
      </c>
      <c r="L1097" s="206">
        <f t="shared" si="162"/>
        <v>300.75</v>
      </c>
      <c r="M1097" s="206">
        <f t="shared" si="151"/>
        <v>300.75</v>
      </c>
      <c r="N1097" s="206">
        <f t="shared" si="159"/>
        <v>300.75</v>
      </c>
      <c r="O1097" s="206">
        <f t="shared" si="164"/>
        <v>0</v>
      </c>
      <c r="P1097" s="206">
        <f t="shared" si="154"/>
        <v>0</v>
      </c>
      <c r="Q1097" s="206">
        <f t="shared" si="164"/>
        <v>0</v>
      </c>
      <c r="R1097" s="41">
        <f t="shared" si="156"/>
        <v>0</v>
      </c>
    </row>
    <row r="1098" spans="1:18" ht="25.5">
      <c r="A1098" s="13"/>
      <c r="B1098" s="13"/>
      <c r="C1098" s="14"/>
      <c r="D1098" s="160" t="s">
        <v>660</v>
      </c>
      <c r="E1098" s="160"/>
      <c r="F1098" s="318"/>
      <c r="G1098" s="14"/>
      <c r="H1098" s="15" t="s">
        <v>840</v>
      </c>
      <c r="I1098" s="206">
        <f t="shared" si="165"/>
        <v>2000000</v>
      </c>
      <c r="J1098" s="206">
        <f t="shared" si="165"/>
        <v>2000000</v>
      </c>
      <c r="K1098" s="206">
        <f t="shared" si="163"/>
        <v>6015000</v>
      </c>
      <c r="L1098" s="206">
        <f t="shared" si="162"/>
        <v>300.75</v>
      </c>
      <c r="M1098" s="206">
        <f t="shared" si="151"/>
        <v>300.75</v>
      </c>
      <c r="N1098" s="206">
        <f t="shared" si="159"/>
        <v>300.75</v>
      </c>
      <c r="O1098" s="206">
        <f t="shared" si="164"/>
        <v>0</v>
      </c>
      <c r="P1098" s="206">
        <f t="shared" si="154"/>
        <v>0</v>
      </c>
      <c r="Q1098" s="206">
        <f t="shared" si="164"/>
        <v>0</v>
      </c>
      <c r="R1098" s="41">
        <f t="shared" si="156"/>
        <v>0</v>
      </c>
    </row>
    <row r="1099" spans="1:18" ht="12.75">
      <c r="A1099" s="13"/>
      <c r="B1099" s="13"/>
      <c r="C1099" s="14"/>
      <c r="D1099" s="220"/>
      <c r="E1099" s="16"/>
      <c r="F1099" s="20" t="s">
        <v>326</v>
      </c>
      <c r="G1099" s="17">
        <v>425</v>
      </c>
      <c r="H1099" s="166" t="s">
        <v>69</v>
      </c>
      <c r="I1099" s="206">
        <f t="shared" si="165"/>
        <v>2000000</v>
      </c>
      <c r="J1099" s="206">
        <f t="shared" si="165"/>
        <v>2000000</v>
      </c>
      <c r="K1099" s="206">
        <f>K1100</f>
        <v>6015000</v>
      </c>
      <c r="L1099" s="206">
        <f t="shared" si="162"/>
        <v>300.75</v>
      </c>
      <c r="M1099" s="206">
        <f t="shared" si="151"/>
        <v>300.75</v>
      </c>
      <c r="N1099" s="206">
        <f t="shared" si="159"/>
        <v>300.75</v>
      </c>
      <c r="O1099" s="206">
        <f>O1100</f>
        <v>0</v>
      </c>
      <c r="P1099" s="206">
        <f t="shared" si="154"/>
        <v>0</v>
      </c>
      <c r="Q1099" s="206">
        <v>0</v>
      </c>
      <c r="R1099" s="41">
        <f t="shared" si="156"/>
        <v>0</v>
      </c>
    </row>
    <row r="1100" spans="1:18" ht="12.75">
      <c r="A1100" s="13"/>
      <c r="B1100" s="13"/>
      <c r="C1100" s="14"/>
      <c r="D1100" s="220"/>
      <c r="E1100" s="16"/>
      <c r="F1100" s="276"/>
      <c r="G1100" s="13"/>
      <c r="H1100" s="173" t="s">
        <v>519</v>
      </c>
      <c r="I1100" s="98">
        <v>2000000</v>
      </c>
      <c r="J1100" s="98">
        <v>2000000</v>
      </c>
      <c r="K1100" s="98">
        <v>6015000</v>
      </c>
      <c r="L1100" s="206">
        <f t="shared" si="162"/>
        <v>300.75</v>
      </c>
      <c r="M1100" s="206">
        <f t="shared" si="151"/>
        <v>300.75</v>
      </c>
      <c r="N1100" s="206">
        <f t="shared" si="159"/>
        <v>300.75</v>
      </c>
      <c r="O1100" s="98">
        <v>0</v>
      </c>
      <c r="P1100" s="206">
        <f t="shared" si="154"/>
        <v>0</v>
      </c>
      <c r="Q1100" s="41">
        <v>0</v>
      </c>
      <c r="R1100" s="41">
        <f t="shared" si="156"/>
        <v>0</v>
      </c>
    </row>
    <row r="1101" spans="1:18" ht="11.25" customHeight="1" hidden="1">
      <c r="A1101" s="13"/>
      <c r="B1101" s="13"/>
      <c r="C1101" s="14"/>
      <c r="D1101" s="220"/>
      <c r="E1101" s="16"/>
      <c r="F1101" s="276" t="s">
        <v>570</v>
      </c>
      <c r="G1101" s="13">
        <v>424</v>
      </c>
      <c r="H1101" s="166" t="s">
        <v>68</v>
      </c>
      <c r="I1101" s="98"/>
      <c r="J1101" s="98"/>
      <c r="K1101" s="98"/>
      <c r="L1101" s="206">
        <f>IF(I1101&gt;0,(K1101/I1101)*100,0)</f>
        <v>0</v>
      </c>
      <c r="M1101" s="206" t="e">
        <f t="shared" si="151"/>
        <v>#DIV/0!</v>
      </c>
      <c r="N1101" s="206" t="e">
        <f t="shared" si="159"/>
        <v>#DIV/0!</v>
      </c>
      <c r="O1101" s="98"/>
      <c r="P1101" s="206" t="e">
        <f t="shared" si="154"/>
        <v>#DIV/0!</v>
      </c>
      <c r="Q1101" s="41">
        <v>0</v>
      </c>
      <c r="R1101" s="41">
        <f t="shared" si="156"/>
        <v>0</v>
      </c>
    </row>
    <row r="1102" spans="1:18" ht="12.75" customHeight="1" hidden="1">
      <c r="A1102" s="13"/>
      <c r="B1102" s="13"/>
      <c r="C1102" s="14"/>
      <c r="D1102" s="160"/>
      <c r="E1102" s="16"/>
      <c r="F1102" s="276"/>
      <c r="G1102" s="13"/>
      <c r="H1102" s="205"/>
      <c r="I1102" s="206">
        <f>I1103</f>
        <v>0</v>
      </c>
      <c r="J1102" s="206">
        <f>J1103</f>
        <v>0</v>
      </c>
      <c r="K1102" s="206">
        <f>K1103</f>
        <v>0</v>
      </c>
      <c r="L1102" s="206">
        <f>IF(I1102&gt;0,(K1102/I1102)*100,0)</f>
        <v>0</v>
      </c>
      <c r="M1102" s="206" t="e">
        <f t="shared" si="151"/>
        <v>#DIV/0!</v>
      </c>
      <c r="N1102" s="206" t="e">
        <f t="shared" si="159"/>
        <v>#DIV/0!</v>
      </c>
      <c r="O1102" s="206">
        <f>O1103</f>
        <v>0</v>
      </c>
      <c r="P1102" s="206" t="e">
        <f t="shared" si="154"/>
        <v>#DIV/0!</v>
      </c>
      <c r="Q1102" s="41">
        <v>0</v>
      </c>
      <c r="R1102" s="41">
        <f t="shared" si="156"/>
        <v>0</v>
      </c>
    </row>
    <row r="1103" spans="1:18" ht="12.75" customHeight="1" hidden="1">
      <c r="A1103" s="13"/>
      <c r="B1103" s="13"/>
      <c r="C1103" s="14"/>
      <c r="D1103" s="220"/>
      <c r="E1103" s="16"/>
      <c r="F1103" s="276" t="s">
        <v>571</v>
      </c>
      <c r="G1103" s="13">
        <v>424</v>
      </c>
      <c r="H1103" s="166" t="s">
        <v>68</v>
      </c>
      <c r="I1103" s="98"/>
      <c r="J1103" s="98"/>
      <c r="K1103" s="98"/>
      <c r="L1103" s="206">
        <f>IF(I1103&gt;0,(K1103/I1103)*100,0)</f>
        <v>0</v>
      </c>
      <c r="M1103" s="206" t="e">
        <f aca="true" t="shared" si="166" ref="M1103:M1172">(K1103/J1103)*100</f>
        <v>#DIV/0!</v>
      </c>
      <c r="N1103" s="206" t="e">
        <f t="shared" si="159"/>
        <v>#DIV/0!</v>
      </c>
      <c r="O1103" s="98"/>
      <c r="P1103" s="206" t="e">
        <f t="shared" si="154"/>
        <v>#DIV/0!</v>
      </c>
      <c r="Q1103" s="41">
        <v>0</v>
      </c>
      <c r="R1103" s="41">
        <f t="shared" si="156"/>
        <v>0</v>
      </c>
    </row>
    <row r="1104" spans="1:18" ht="12.75" customHeight="1" hidden="1">
      <c r="A1104" s="13"/>
      <c r="B1104" s="13"/>
      <c r="C1104" s="14"/>
      <c r="D1104" s="160"/>
      <c r="E1104" s="16"/>
      <c r="F1104" s="276"/>
      <c r="G1104" s="13"/>
      <c r="H1104" s="205"/>
      <c r="I1104" s="206">
        <f>I1105</f>
        <v>0</v>
      </c>
      <c r="J1104" s="206">
        <f>J1105</f>
        <v>0</v>
      </c>
      <c r="K1104" s="206">
        <f>K1105</f>
        <v>0</v>
      </c>
      <c r="L1104" s="206">
        <f>IF(I1104&gt;0,(K1104/I1104)*100,0)</f>
        <v>0</v>
      </c>
      <c r="M1104" s="206" t="e">
        <f t="shared" si="166"/>
        <v>#DIV/0!</v>
      </c>
      <c r="N1104" s="206" t="e">
        <f t="shared" si="159"/>
        <v>#DIV/0!</v>
      </c>
      <c r="O1104" s="206">
        <f>O1105</f>
        <v>0</v>
      </c>
      <c r="P1104" s="206" t="e">
        <f t="shared" si="154"/>
        <v>#DIV/0!</v>
      </c>
      <c r="Q1104" s="41">
        <v>0</v>
      </c>
      <c r="R1104" s="41">
        <f t="shared" si="156"/>
        <v>0</v>
      </c>
    </row>
    <row r="1105" spans="1:18" ht="12.75" customHeight="1" hidden="1">
      <c r="A1105" s="13"/>
      <c r="B1105" s="13"/>
      <c r="C1105" s="14"/>
      <c r="D1105" s="220"/>
      <c r="E1105" s="16"/>
      <c r="F1105" s="276" t="s">
        <v>572</v>
      </c>
      <c r="G1105" s="13">
        <v>424</v>
      </c>
      <c r="H1105" s="166" t="s">
        <v>68</v>
      </c>
      <c r="I1105" s="98"/>
      <c r="J1105" s="98"/>
      <c r="K1105" s="98"/>
      <c r="L1105" s="206">
        <f>IF(I1105&gt;0,(K1105/I1105)*100,0)</f>
        <v>0</v>
      </c>
      <c r="M1105" s="206" t="e">
        <f t="shared" si="166"/>
        <v>#DIV/0!</v>
      </c>
      <c r="N1105" s="206" t="e">
        <f t="shared" si="159"/>
        <v>#DIV/0!</v>
      </c>
      <c r="O1105" s="98"/>
      <c r="P1105" s="206" t="e">
        <f aca="true" t="shared" si="167" ref="P1105:P1168">O1105/K1105*100</f>
        <v>#DIV/0!</v>
      </c>
      <c r="Q1105" s="41">
        <v>0</v>
      </c>
      <c r="R1105" s="41">
        <f t="shared" si="156"/>
        <v>0</v>
      </c>
    </row>
    <row r="1106" spans="1:18" ht="63.75" hidden="1">
      <c r="A1106" s="13"/>
      <c r="B1106" s="13"/>
      <c r="C1106" s="14"/>
      <c r="D1106" s="220"/>
      <c r="E1106" s="16"/>
      <c r="F1106" s="276"/>
      <c r="G1106" s="13"/>
      <c r="H1106" s="15" t="s">
        <v>681</v>
      </c>
      <c r="I1106" s="206">
        <f>I1107</f>
        <v>0</v>
      </c>
      <c r="J1106" s="206">
        <f>J1107</f>
        <v>0</v>
      </c>
      <c r="K1106" s="206">
        <f>K1107</f>
        <v>0</v>
      </c>
      <c r="L1106" s="206" t="e">
        <f aca="true" t="shared" si="168" ref="L1106:L1111">(K1106/I1106)*100</f>
        <v>#DIV/0!</v>
      </c>
      <c r="M1106" s="206" t="e">
        <f t="shared" si="166"/>
        <v>#DIV/0!</v>
      </c>
      <c r="N1106" s="206" t="e">
        <f t="shared" si="159"/>
        <v>#DIV/0!</v>
      </c>
      <c r="O1106" s="206">
        <f>O1107</f>
        <v>0</v>
      </c>
      <c r="P1106" s="206" t="e">
        <f t="shared" si="167"/>
        <v>#DIV/0!</v>
      </c>
      <c r="Q1106" s="206">
        <f>Q1107</f>
        <v>0</v>
      </c>
      <c r="R1106" s="41">
        <f t="shared" si="156"/>
        <v>0</v>
      </c>
    </row>
    <row r="1107" spans="1:18" ht="12.75" hidden="1">
      <c r="A1107" s="13"/>
      <c r="B1107" s="13"/>
      <c r="C1107" s="14"/>
      <c r="D1107" s="220"/>
      <c r="E1107" s="16"/>
      <c r="F1107" s="276" t="s">
        <v>675</v>
      </c>
      <c r="G1107" s="13">
        <v>424</v>
      </c>
      <c r="H1107" s="166" t="s">
        <v>68</v>
      </c>
      <c r="I1107" s="98"/>
      <c r="J1107" s="98"/>
      <c r="K1107" s="98"/>
      <c r="L1107" s="206" t="e">
        <f t="shared" si="168"/>
        <v>#DIV/0!</v>
      </c>
      <c r="M1107" s="206" t="e">
        <f t="shared" si="166"/>
        <v>#DIV/0!</v>
      </c>
      <c r="N1107" s="206" t="e">
        <f t="shared" si="159"/>
        <v>#DIV/0!</v>
      </c>
      <c r="O1107" s="98"/>
      <c r="P1107" s="206" t="e">
        <f t="shared" si="167"/>
        <v>#DIV/0!</v>
      </c>
      <c r="Q1107" s="41">
        <v>0</v>
      </c>
      <c r="R1107" s="41">
        <f t="shared" si="156"/>
        <v>0</v>
      </c>
    </row>
    <row r="1108" spans="1:18" ht="25.5" hidden="1">
      <c r="A1108" s="13"/>
      <c r="B1108" s="13"/>
      <c r="C1108" s="14"/>
      <c r="D1108" s="160"/>
      <c r="E1108" s="16"/>
      <c r="F1108" s="276"/>
      <c r="G1108" s="13"/>
      <c r="H1108" s="15" t="s">
        <v>685</v>
      </c>
      <c r="I1108" s="206">
        <f>I1109</f>
        <v>0</v>
      </c>
      <c r="J1108" s="206">
        <f>J1109</f>
        <v>0</v>
      </c>
      <c r="K1108" s="206">
        <f>K1109</f>
        <v>0</v>
      </c>
      <c r="L1108" s="206" t="e">
        <f t="shared" si="168"/>
        <v>#DIV/0!</v>
      </c>
      <c r="M1108" s="206" t="e">
        <f t="shared" si="166"/>
        <v>#DIV/0!</v>
      </c>
      <c r="N1108" s="206" t="e">
        <f t="shared" si="159"/>
        <v>#DIV/0!</v>
      </c>
      <c r="O1108" s="206">
        <f>O1109</f>
        <v>0</v>
      </c>
      <c r="P1108" s="206" t="e">
        <f t="shared" si="167"/>
        <v>#DIV/0!</v>
      </c>
      <c r="Q1108" s="206">
        <f>Q1109</f>
        <v>0</v>
      </c>
      <c r="R1108" s="41">
        <f aca="true" t="shared" si="169" ref="R1108:R1171">O1108+Q1108</f>
        <v>0</v>
      </c>
    </row>
    <row r="1109" spans="1:18" ht="12.75" hidden="1">
      <c r="A1109" s="13"/>
      <c r="B1109" s="13"/>
      <c r="C1109" s="14"/>
      <c r="D1109" s="220"/>
      <c r="E1109" s="16"/>
      <c r="F1109" s="276" t="s">
        <v>676</v>
      </c>
      <c r="G1109" s="13">
        <v>424</v>
      </c>
      <c r="H1109" s="166" t="s">
        <v>68</v>
      </c>
      <c r="I1109" s="98"/>
      <c r="J1109" s="98"/>
      <c r="K1109" s="98"/>
      <c r="L1109" s="206" t="e">
        <f t="shared" si="168"/>
        <v>#DIV/0!</v>
      </c>
      <c r="M1109" s="206" t="e">
        <f t="shared" si="166"/>
        <v>#DIV/0!</v>
      </c>
      <c r="N1109" s="206" t="e">
        <f t="shared" si="159"/>
        <v>#DIV/0!</v>
      </c>
      <c r="O1109" s="98"/>
      <c r="P1109" s="206" t="e">
        <f t="shared" si="167"/>
        <v>#DIV/0!</v>
      </c>
      <c r="Q1109" s="206">
        <v>0</v>
      </c>
      <c r="R1109" s="41">
        <f t="shared" si="169"/>
        <v>0</v>
      </c>
    </row>
    <row r="1110" spans="1:18" ht="38.25" hidden="1">
      <c r="A1110" s="13"/>
      <c r="B1110" s="13"/>
      <c r="C1110" s="14"/>
      <c r="D1110" s="160"/>
      <c r="E1110" s="16"/>
      <c r="F1110" s="276"/>
      <c r="G1110" s="13"/>
      <c r="H1110" s="15" t="s">
        <v>686</v>
      </c>
      <c r="I1110" s="206">
        <f>I1111</f>
        <v>0</v>
      </c>
      <c r="J1110" s="206">
        <f>J1111</f>
        <v>0</v>
      </c>
      <c r="K1110" s="206">
        <f>K1111</f>
        <v>0</v>
      </c>
      <c r="L1110" s="206" t="e">
        <f t="shared" si="168"/>
        <v>#DIV/0!</v>
      </c>
      <c r="M1110" s="206" t="e">
        <f t="shared" si="166"/>
        <v>#DIV/0!</v>
      </c>
      <c r="N1110" s="206" t="e">
        <f t="shared" si="159"/>
        <v>#DIV/0!</v>
      </c>
      <c r="O1110" s="206">
        <f>O1111</f>
        <v>0</v>
      </c>
      <c r="P1110" s="206" t="e">
        <f t="shared" si="167"/>
        <v>#DIV/0!</v>
      </c>
      <c r="Q1110" s="206">
        <f>Q1111</f>
        <v>0</v>
      </c>
      <c r="R1110" s="41">
        <f t="shared" si="169"/>
        <v>0</v>
      </c>
    </row>
    <row r="1111" spans="1:18" ht="12.75" hidden="1">
      <c r="A1111" s="13"/>
      <c r="B1111" s="13"/>
      <c r="C1111" s="14"/>
      <c r="D1111" s="220"/>
      <c r="E1111" s="16"/>
      <c r="F1111" s="276" t="s">
        <v>677</v>
      </c>
      <c r="G1111" s="13">
        <v>424</v>
      </c>
      <c r="H1111" s="166" t="s">
        <v>68</v>
      </c>
      <c r="I1111" s="98"/>
      <c r="J1111" s="98"/>
      <c r="K1111" s="98"/>
      <c r="L1111" s="206" t="e">
        <f t="shared" si="168"/>
        <v>#DIV/0!</v>
      </c>
      <c r="M1111" s="206" t="e">
        <f t="shared" si="166"/>
        <v>#DIV/0!</v>
      </c>
      <c r="N1111" s="206" t="e">
        <f t="shared" si="159"/>
        <v>#DIV/0!</v>
      </c>
      <c r="O1111" s="98"/>
      <c r="P1111" s="206" t="e">
        <f t="shared" si="167"/>
        <v>#DIV/0!</v>
      </c>
      <c r="Q1111" s="206">
        <v>0</v>
      </c>
      <c r="R1111" s="41">
        <f t="shared" si="169"/>
        <v>0</v>
      </c>
    </row>
    <row r="1112" spans="1:18" ht="25.5" hidden="1">
      <c r="A1112" s="13"/>
      <c r="B1112" s="13"/>
      <c r="C1112" s="14"/>
      <c r="D1112" s="160"/>
      <c r="E1112" s="16"/>
      <c r="F1112" s="276"/>
      <c r="G1112" s="13"/>
      <c r="H1112" s="15" t="s">
        <v>687</v>
      </c>
      <c r="I1112" s="206">
        <f>I1113</f>
        <v>0</v>
      </c>
      <c r="J1112" s="206">
        <f>J1113</f>
        <v>0</v>
      </c>
      <c r="K1112" s="206">
        <f>K1113</f>
        <v>0</v>
      </c>
      <c r="L1112" s="206" t="e">
        <f aca="true" t="shared" si="170" ref="L1112:L1117">(K1112/I1112)*100</f>
        <v>#DIV/0!</v>
      </c>
      <c r="M1112" s="206" t="e">
        <f t="shared" si="166"/>
        <v>#DIV/0!</v>
      </c>
      <c r="N1112" s="206" t="e">
        <f t="shared" si="159"/>
        <v>#DIV/0!</v>
      </c>
      <c r="O1112" s="206">
        <f>O1113</f>
        <v>0</v>
      </c>
      <c r="P1112" s="206" t="e">
        <f t="shared" si="167"/>
        <v>#DIV/0!</v>
      </c>
      <c r="Q1112" s="206">
        <f>Q1113</f>
        <v>0</v>
      </c>
      <c r="R1112" s="41">
        <f t="shared" si="169"/>
        <v>0</v>
      </c>
    </row>
    <row r="1113" spans="1:18" ht="12.75" hidden="1">
      <c r="A1113" s="13"/>
      <c r="B1113" s="13"/>
      <c r="C1113" s="14"/>
      <c r="D1113" s="220"/>
      <c r="E1113" s="16"/>
      <c r="F1113" s="276" t="s">
        <v>678</v>
      </c>
      <c r="G1113" s="13">
        <v>424</v>
      </c>
      <c r="H1113" s="166" t="s">
        <v>68</v>
      </c>
      <c r="I1113" s="98"/>
      <c r="J1113" s="98"/>
      <c r="K1113" s="98"/>
      <c r="L1113" s="206" t="e">
        <f t="shared" si="170"/>
        <v>#DIV/0!</v>
      </c>
      <c r="M1113" s="206" t="e">
        <f t="shared" si="166"/>
        <v>#DIV/0!</v>
      </c>
      <c r="N1113" s="206" t="e">
        <f t="shared" si="159"/>
        <v>#DIV/0!</v>
      </c>
      <c r="O1113" s="98"/>
      <c r="P1113" s="206" t="e">
        <f t="shared" si="167"/>
        <v>#DIV/0!</v>
      </c>
      <c r="Q1113" s="206">
        <v>0</v>
      </c>
      <c r="R1113" s="41">
        <f t="shared" si="169"/>
        <v>0</v>
      </c>
    </row>
    <row r="1114" spans="1:18" ht="38.25" hidden="1">
      <c r="A1114" s="13"/>
      <c r="B1114" s="13"/>
      <c r="C1114" s="14"/>
      <c r="D1114" s="160"/>
      <c r="E1114" s="16"/>
      <c r="F1114" s="276"/>
      <c r="G1114" s="13"/>
      <c r="H1114" s="15" t="s">
        <v>688</v>
      </c>
      <c r="I1114" s="206">
        <f>I1115</f>
        <v>0</v>
      </c>
      <c r="J1114" s="206">
        <f>J1115</f>
        <v>0</v>
      </c>
      <c r="K1114" s="206">
        <f>K1115</f>
        <v>0</v>
      </c>
      <c r="L1114" s="206" t="e">
        <f t="shared" si="170"/>
        <v>#DIV/0!</v>
      </c>
      <c r="M1114" s="206" t="e">
        <f t="shared" si="166"/>
        <v>#DIV/0!</v>
      </c>
      <c r="N1114" s="206" t="e">
        <f t="shared" si="159"/>
        <v>#DIV/0!</v>
      </c>
      <c r="O1114" s="206">
        <f>O1115</f>
        <v>0</v>
      </c>
      <c r="P1114" s="206" t="e">
        <f t="shared" si="167"/>
        <v>#DIV/0!</v>
      </c>
      <c r="Q1114" s="206">
        <f>Q1115</f>
        <v>0</v>
      </c>
      <c r="R1114" s="41">
        <f t="shared" si="169"/>
        <v>0</v>
      </c>
    </row>
    <row r="1115" spans="1:18" ht="12.75" hidden="1">
      <c r="A1115" s="13"/>
      <c r="B1115" s="13"/>
      <c r="C1115" s="14"/>
      <c r="D1115" s="220"/>
      <c r="E1115" s="16"/>
      <c r="F1115" s="276" t="s">
        <v>679</v>
      </c>
      <c r="G1115" s="13">
        <v>424</v>
      </c>
      <c r="H1115" s="166" t="s">
        <v>68</v>
      </c>
      <c r="I1115" s="98"/>
      <c r="J1115" s="98"/>
      <c r="K1115" s="98"/>
      <c r="L1115" s="206" t="e">
        <f t="shared" si="170"/>
        <v>#DIV/0!</v>
      </c>
      <c r="M1115" s="206" t="e">
        <f t="shared" si="166"/>
        <v>#DIV/0!</v>
      </c>
      <c r="N1115" s="206" t="e">
        <f t="shared" si="159"/>
        <v>#DIV/0!</v>
      </c>
      <c r="O1115" s="98"/>
      <c r="P1115" s="206" t="e">
        <f t="shared" si="167"/>
        <v>#DIV/0!</v>
      </c>
      <c r="Q1115" s="206">
        <v>0</v>
      </c>
      <c r="R1115" s="41">
        <f t="shared" si="169"/>
        <v>0</v>
      </c>
    </row>
    <row r="1116" spans="1:18" ht="38.25" hidden="1">
      <c r="A1116" s="13"/>
      <c r="B1116" s="13"/>
      <c r="C1116" s="14"/>
      <c r="D1116" s="160"/>
      <c r="E1116" s="16"/>
      <c r="F1116" s="276"/>
      <c r="G1116" s="13"/>
      <c r="H1116" s="15" t="s">
        <v>689</v>
      </c>
      <c r="I1116" s="206">
        <f>I1117</f>
        <v>0</v>
      </c>
      <c r="J1116" s="206">
        <f>J1117</f>
        <v>0</v>
      </c>
      <c r="K1116" s="206">
        <f>K1117</f>
        <v>0</v>
      </c>
      <c r="L1116" s="206" t="e">
        <f t="shared" si="170"/>
        <v>#DIV/0!</v>
      </c>
      <c r="M1116" s="206" t="e">
        <f t="shared" si="166"/>
        <v>#DIV/0!</v>
      </c>
      <c r="N1116" s="206" t="e">
        <f t="shared" si="159"/>
        <v>#DIV/0!</v>
      </c>
      <c r="O1116" s="206">
        <f>O1117</f>
        <v>0</v>
      </c>
      <c r="P1116" s="206" t="e">
        <f t="shared" si="167"/>
        <v>#DIV/0!</v>
      </c>
      <c r="Q1116" s="206">
        <f>Q1117</f>
        <v>0</v>
      </c>
      <c r="R1116" s="41">
        <f t="shared" si="169"/>
        <v>0</v>
      </c>
    </row>
    <row r="1117" spans="1:18" ht="12.75" hidden="1">
      <c r="A1117" s="13"/>
      <c r="B1117" s="13"/>
      <c r="C1117" s="14"/>
      <c r="D1117" s="220"/>
      <c r="E1117" s="16"/>
      <c r="F1117" s="276" t="s">
        <v>680</v>
      </c>
      <c r="G1117" s="13">
        <v>424</v>
      </c>
      <c r="H1117" s="173" t="s">
        <v>68</v>
      </c>
      <c r="I1117" s="98"/>
      <c r="J1117" s="98"/>
      <c r="K1117" s="98"/>
      <c r="L1117" s="206" t="e">
        <f t="shared" si="170"/>
        <v>#DIV/0!</v>
      </c>
      <c r="M1117" s="206" t="e">
        <f t="shared" si="166"/>
        <v>#DIV/0!</v>
      </c>
      <c r="N1117" s="206" t="e">
        <f t="shared" si="159"/>
        <v>#DIV/0!</v>
      </c>
      <c r="O1117" s="98"/>
      <c r="P1117" s="206" t="e">
        <f t="shared" si="167"/>
        <v>#DIV/0!</v>
      </c>
      <c r="Q1117" s="206">
        <v>0</v>
      </c>
      <c r="R1117" s="41">
        <f t="shared" si="169"/>
        <v>0</v>
      </c>
    </row>
    <row r="1118" spans="1:18" ht="63.75" hidden="1">
      <c r="A1118" s="13"/>
      <c r="B1118" s="13"/>
      <c r="C1118" s="14"/>
      <c r="D1118" s="160"/>
      <c r="E1118" s="16"/>
      <c r="F1118" s="276"/>
      <c r="G1118" s="13"/>
      <c r="H1118" s="15" t="s">
        <v>709</v>
      </c>
      <c r="I1118" s="206">
        <f>I1119</f>
        <v>0</v>
      </c>
      <c r="J1118" s="206">
        <f>J1119</f>
        <v>0</v>
      </c>
      <c r="K1118" s="206">
        <f>K1119</f>
        <v>0</v>
      </c>
      <c r="L1118" s="206" t="e">
        <f>(K1118/I1118)*100</f>
        <v>#DIV/0!</v>
      </c>
      <c r="M1118" s="206" t="e">
        <f t="shared" si="166"/>
        <v>#DIV/0!</v>
      </c>
      <c r="N1118" s="206" t="e">
        <f t="shared" si="159"/>
        <v>#DIV/0!</v>
      </c>
      <c r="O1118" s="206">
        <f>O1119</f>
        <v>0</v>
      </c>
      <c r="P1118" s="206" t="e">
        <f t="shared" si="167"/>
        <v>#DIV/0!</v>
      </c>
      <c r="Q1118" s="206">
        <f>Q1119</f>
        <v>0</v>
      </c>
      <c r="R1118" s="41">
        <f t="shared" si="169"/>
        <v>0</v>
      </c>
    </row>
    <row r="1119" spans="1:18" ht="12.75" hidden="1">
      <c r="A1119" s="13"/>
      <c r="B1119" s="13"/>
      <c r="C1119" s="14"/>
      <c r="D1119" s="220"/>
      <c r="E1119" s="16"/>
      <c r="F1119" s="276" t="s">
        <v>710</v>
      </c>
      <c r="G1119" s="13">
        <v>424</v>
      </c>
      <c r="H1119" s="173" t="s">
        <v>68</v>
      </c>
      <c r="I1119" s="98"/>
      <c r="J1119" s="98"/>
      <c r="K1119" s="98"/>
      <c r="L1119" s="206" t="e">
        <f>(K1119/I1119)*100</f>
        <v>#DIV/0!</v>
      </c>
      <c r="M1119" s="206" t="e">
        <f t="shared" si="166"/>
        <v>#DIV/0!</v>
      </c>
      <c r="N1119" s="206" t="e">
        <f t="shared" si="159"/>
        <v>#DIV/0!</v>
      </c>
      <c r="O1119" s="98"/>
      <c r="P1119" s="206" t="e">
        <f t="shared" si="167"/>
        <v>#DIV/0!</v>
      </c>
      <c r="Q1119" s="206">
        <v>0</v>
      </c>
      <c r="R1119" s="41">
        <f t="shared" si="169"/>
        <v>0</v>
      </c>
    </row>
    <row r="1120" spans="1:18" s="63" customFormat="1" ht="12.75">
      <c r="A1120" s="14"/>
      <c r="B1120" s="14"/>
      <c r="C1120" s="14"/>
      <c r="D1120" s="160"/>
      <c r="E1120" s="160"/>
      <c r="F1120" s="318"/>
      <c r="G1120" s="14"/>
      <c r="H1120" s="15" t="s">
        <v>491</v>
      </c>
      <c r="I1120" s="206"/>
      <c r="J1120" s="206"/>
      <c r="K1120" s="206"/>
      <c r="L1120" s="206"/>
      <c r="M1120" s="206"/>
      <c r="N1120" s="206" t="e">
        <f t="shared" si="159"/>
        <v>#DIV/0!</v>
      </c>
      <c r="O1120" s="206"/>
      <c r="P1120" s="206"/>
      <c r="Q1120" s="206"/>
      <c r="R1120" s="41">
        <f t="shared" si="169"/>
        <v>0</v>
      </c>
    </row>
    <row r="1121" spans="1:18" ht="12.75">
      <c r="A1121" s="13"/>
      <c r="B1121" s="13"/>
      <c r="C1121" s="14"/>
      <c r="D1121" s="220"/>
      <c r="E1121" s="16"/>
      <c r="F1121" s="276"/>
      <c r="G1121" s="16" t="s">
        <v>52</v>
      </c>
      <c r="H1121" s="173" t="s">
        <v>45</v>
      </c>
      <c r="I1121" s="41">
        <f>I1095</f>
        <v>2000000</v>
      </c>
      <c r="J1121" s="41">
        <f>J1095</f>
        <v>2000000</v>
      </c>
      <c r="K1121" s="41">
        <f>K1095</f>
        <v>6015000</v>
      </c>
      <c r="L1121" s="206">
        <f>(K1121/I1121)*100</f>
        <v>300.75</v>
      </c>
      <c r="M1121" s="206">
        <f t="shared" si="166"/>
        <v>300.75</v>
      </c>
      <c r="N1121" s="206">
        <f t="shared" si="159"/>
        <v>300.75</v>
      </c>
      <c r="O1121" s="41">
        <f>O1095</f>
        <v>0</v>
      </c>
      <c r="P1121" s="206">
        <f t="shared" si="167"/>
        <v>0</v>
      </c>
      <c r="Q1121" s="41">
        <f>Q1095</f>
        <v>0</v>
      </c>
      <c r="R1121" s="41">
        <f t="shared" si="169"/>
        <v>0</v>
      </c>
    </row>
    <row r="1122" spans="1:18" ht="12.75" hidden="1">
      <c r="A1122" s="13"/>
      <c r="B1122" s="13"/>
      <c r="C1122" s="14"/>
      <c r="D1122" s="220"/>
      <c r="E1122" s="16"/>
      <c r="F1122" s="276"/>
      <c r="G1122" s="16" t="s">
        <v>80</v>
      </c>
      <c r="H1122" s="173" t="s">
        <v>585</v>
      </c>
      <c r="I1122" s="41">
        <v>0</v>
      </c>
      <c r="J1122" s="41">
        <v>0</v>
      </c>
      <c r="K1122" s="41">
        <v>0</v>
      </c>
      <c r="L1122" s="206"/>
      <c r="M1122" s="206" t="e">
        <f t="shared" si="166"/>
        <v>#DIV/0!</v>
      </c>
      <c r="N1122" s="206" t="e">
        <f t="shared" si="159"/>
        <v>#DIV/0!</v>
      </c>
      <c r="O1122" s="41">
        <v>0</v>
      </c>
      <c r="P1122" s="206" t="e">
        <f t="shared" si="167"/>
        <v>#DIV/0!</v>
      </c>
      <c r="Q1122" s="41">
        <v>0</v>
      </c>
      <c r="R1122" s="41">
        <f t="shared" si="169"/>
        <v>0</v>
      </c>
    </row>
    <row r="1123" spans="1:18" ht="15.75" customHeight="1">
      <c r="A1123" s="13"/>
      <c r="B1123" s="13"/>
      <c r="C1123" s="14"/>
      <c r="D1123" s="220"/>
      <c r="E1123" s="16"/>
      <c r="F1123" s="276"/>
      <c r="G1123" s="16"/>
      <c r="H1123" s="15" t="s">
        <v>493</v>
      </c>
      <c r="I1123" s="206">
        <f>I1121+I1122</f>
        <v>2000000</v>
      </c>
      <c r="J1123" s="206">
        <f>J1121+J1122</f>
        <v>2000000</v>
      </c>
      <c r="K1123" s="206">
        <f>K1121+K1122</f>
        <v>6015000</v>
      </c>
      <c r="L1123" s="206">
        <f aca="true" t="shared" si="171" ref="L1123:L1161">(K1123/I1123)*100</f>
        <v>300.75</v>
      </c>
      <c r="M1123" s="206">
        <f t="shared" si="166"/>
        <v>300.75</v>
      </c>
      <c r="N1123" s="206">
        <f t="shared" si="159"/>
        <v>300.75</v>
      </c>
      <c r="O1123" s="206">
        <f>O1121+O1122</f>
        <v>0</v>
      </c>
      <c r="P1123" s="206">
        <f t="shared" si="167"/>
        <v>0</v>
      </c>
      <c r="Q1123" s="206">
        <f>Q1121+Q1122</f>
        <v>0</v>
      </c>
      <c r="R1123" s="41">
        <f t="shared" si="169"/>
        <v>0</v>
      </c>
    </row>
    <row r="1124" spans="1:18" ht="12.75" hidden="1">
      <c r="A1124" s="13"/>
      <c r="B1124" s="14"/>
      <c r="C1124" s="14"/>
      <c r="D1124" s="220"/>
      <c r="E1124" s="16"/>
      <c r="F1124" s="276"/>
      <c r="G1124" s="13"/>
      <c r="H1124" s="15"/>
      <c r="I1124" s="206"/>
      <c r="J1124" s="206"/>
      <c r="K1124" s="206"/>
      <c r="L1124" s="206" t="e">
        <f t="shared" si="171"/>
        <v>#DIV/0!</v>
      </c>
      <c r="M1124" s="206" t="e">
        <f t="shared" si="166"/>
        <v>#DIV/0!</v>
      </c>
      <c r="N1124" s="206" t="e">
        <f t="shared" si="159"/>
        <v>#DIV/0!</v>
      </c>
      <c r="O1124" s="206"/>
      <c r="P1124" s="206" t="e">
        <f t="shared" si="167"/>
        <v>#DIV/0!</v>
      </c>
      <c r="Q1124" s="41"/>
      <c r="R1124" s="41">
        <f t="shared" si="169"/>
        <v>0</v>
      </c>
    </row>
    <row r="1125" spans="1:18" ht="12.75" hidden="1">
      <c r="A1125" s="13"/>
      <c r="B1125" s="13"/>
      <c r="C1125" s="14"/>
      <c r="D1125" s="220"/>
      <c r="E1125" s="16"/>
      <c r="F1125" s="276"/>
      <c r="G1125" s="13"/>
      <c r="H1125" s="15"/>
      <c r="I1125" s="41"/>
      <c r="J1125" s="41"/>
      <c r="K1125" s="41"/>
      <c r="L1125" s="206" t="e">
        <f t="shared" si="171"/>
        <v>#DIV/0!</v>
      </c>
      <c r="M1125" s="206" t="e">
        <f t="shared" si="166"/>
        <v>#DIV/0!</v>
      </c>
      <c r="N1125" s="206" t="e">
        <f t="shared" si="159"/>
        <v>#DIV/0!</v>
      </c>
      <c r="O1125" s="41"/>
      <c r="P1125" s="206" t="e">
        <f t="shared" si="167"/>
        <v>#DIV/0!</v>
      </c>
      <c r="Q1125" s="41"/>
      <c r="R1125" s="41">
        <f t="shared" si="169"/>
        <v>0</v>
      </c>
    </row>
    <row r="1126" spans="1:18" ht="12.75" hidden="1">
      <c r="A1126" s="13"/>
      <c r="B1126" s="13"/>
      <c r="C1126" s="14"/>
      <c r="D1126" s="220"/>
      <c r="E1126" s="16"/>
      <c r="F1126" s="276"/>
      <c r="G1126" s="13"/>
      <c r="H1126" s="166"/>
      <c r="I1126" s="41"/>
      <c r="J1126" s="41"/>
      <c r="K1126" s="41"/>
      <c r="L1126" s="206" t="e">
        <f t="shared" si="171"/>
        <v>#DIV/0!</v>
      </c>
      <c r="M1126" s="206" t="e">
        <f t="shared" si="166"/>
        <v>#DIV/0!</v>
      </c>
      <c r="N1126" s="206" t="e">
        <f t="shared" si="159"/>
        <v>#DIV/0!</v>
      </c>
      <c r="O1126" s="41"/>
      <c r="P1126" s="206" t="e">
        <f t="shared" si="167"/>
        <v>#DIV/0!</v>
      </c>
      <c r="Q1126" s="41"/>
      <c r="R1126" s="41">
        <f t="shared" si="169"/>
        <v>0</v>
      </c>
    </row>
    <row r="1127" spans="1:18" ht="12.75" hidden="1">
      <c r="A1127" s="13"/>
      <c r="B1127" s="13"/>
      <c r="C1127" s="14"/>
      <c r="D1127" s="220"/>
      <c r="E1127" s="16"/>
      <c r="F1127" s="276"/>
      <c r="G1127" s="13"/>
      <c r="H1127" s="15"/>
      <c r="I1127" s="41"/>
      <c r="J1127" s="41"/>
      <c r="K1127" s="41"/>
      <c r="L1127" s="206" t="e">
        <f t="shared" si="171"/>
        <v>#DIV/0!</v>
      </c>
      <c r="M1127" s="206" t="e">
        <f t="shared" si="166"/>
        <v>#DIV/0!</v>
      </c>
      <c r="N1127" s="206" t="e">
        <f t="shared" si="159"/>
        <v>#DIV/0!</v>
      </c>
      <c r="O1127" s="41"/>
      <c r="P1127" s="206" t="e">
        <f t="shared" si="167"/>
        <v>#DIV/0!</v>
      </c>
      <c r="Q1127" s="41"/>
      <c r="R1127" s="41">
        <f t="shared" si="169"/>
        <v>0</v>
      </c>
    </row>
    <row r="1128" spans="1:18" ht="12.75" hidden="1">
      <c r="A1128" s="13"/>
      <c r="B1128" s="13"/>
      <c r="C1128" s="14"/>
      <c r="D1128" s="220"/>
      <c r="E1128" s="16"/>
      <c r="F1128" s="276"/>
      <c r="G1128" s="16"/>
      <c r="H1128" s="174"/>
      <c r="I1128" s="41"/>
      <c r="J1128" s="41"/>
      <c r="K1128" s="41"/>
      <c r="L1128" s="206" t="e">
        <f t="shared" si="171"/>
        <v>#DIV/0!</v>
      </c>
      <c r="M1128" s="206" t="e">
        <f t="shared" si="166"/>
        <v>#DIV/0!</v>
      </c>
      <c r="N1128" s="206" t="e">
        <f t="shared" si="159"/>
        <v>#DIV/0!</v>
      </c>
      <c r="O1128" s="41"/>
      <c r="P1128" s="206" t="e">
        <f t="shared" si="167"/>
        <v>#DIV/0!</v>
      </c>
      <c r="Q1128" s="41"/>
      <c r="R1128" s="41">
        <f t="shared" si="169"/>
        <v>0</v>
      </c>
    </row>
    <row r="1129" spans="1:18" ht="12.75" hidden="1">
      <c r="A1129" s="13"/>
      <c r="B1129" s="13"/>
      <c r="C1129" s="14"/>
      <c r="D1129" s="220"/>
      <c r="E1129" s="16"/>
      <c r="F1129" s="276"/>
      <c r="G1129" s="16"/>
      <c r="H1129" s="15"/>
      <c r="I1129" s="206"/>
      <c r="J1129" s="206"/>
      <c r="K1129" s="206"/>
      <c r="L1129" s="206" t="e">
        <f t="shared" si="171"/>
        <v>#DIV/0!</v>
      </c>
      <c r="M1129" s="206" t="e">
        <f t="shared" si="166"/>
        <v>#DIV/0!</v>
      </c>
      <c r="N1129" s="206" t="e">
        <f t="shared" si="159"/>
        <v>#DIV/0!</v>
      </c>
      <c r="O1129" s="206"/>
      <c r="P1129" s="206" t="e">
        <f t="shared" si="167"/>
        <v>#DIV/0!</v>
      </c>
      <c r="Q1129" s="206"/>
      <c r="R1129" s="41">
        <f t="shared" si="169"/>
        <v>0</v>
      </c>
    </row>
    <row r="1130" spans="1:18" ht="25.5">
      <c r="A1130" s="13"/>
      <c r="B1130" s="13"/>
      <c r="C1130" s="14"/>
      <c r="D1130" s="220"/>
      <c r="E1130" s="16"/>
      <c r="F1130" s="276"/>
      <c r="G1130" s="16"/>
      <c r="H1130" s="212" t="s">
        <v>662</v>
      </c>
      <c r="I1130" s="206">
        <f>I1131</f>
        <v>2000000</v>
      </c>
      <c r="J1130" s="206">
        <f>J1131</f>
        <v>2000000</v>
      </c>
      <c r="K1130" s="206">
        <f>K1131</f>
        <v>6015000</v>
      </c>
      <c r="L1130" s="206">
        <f t="shared" si="171"/>
        <v>300.75</v>
      </c>
      <c r="M1130" s="206">
        <f t="shared" si="166"/>
        <v>300.75</v>
      </c>
      <c r="N1130" s="206">
        <f t="shared" si="159"/>
        <v>300.75</v>
      </c>
      <c r="O1130" s="206">
        <f>O1131</f>
        <v>0</v>
      </c>
      <c r="P1130" s="206">
        <f t="shared" si="167"/>
        <v>0</v>
      </c>
      <c r="Q1130" s="206">
        <f>Q1131</f>
        <v>0</v>
      </c>
      <c r="R1130" s="41">
        <f t="shared" si="169"/>
        <v>0</v>
      </c>
    </row>
    <row r="1131" spans="1:18" ht="12.75">
      <c r="A1131" s="13"/>
      <c r="B1131" s="13"/>
      <c r="C1131" s="14"/>
      <c r="D1131" s="220"/>
      <c r="E1131" s="16" t="s">
        <v>15</v>
      </c>
      <c r="F1131" s="276"/>
      <c r="G1131" s="16" t="s">
        <v>52</v>
      </c>
      <c r="H1131" s="173" t="s">
        <v>45</v>
      </c>
      <c r="I1131" s="206">
        <f>I1097</f>
        <v>2000000</v>
      </c>
      <c r="J1131" s="206">
        <f>J1097</f>
        <v>2000000</v>
      </c>
      <c r="K1131" s="206">
        <f>K1097</f>
        <v>6015000</v>
      </c>
      <c r="L1131" s="206">
        <f t="shared" si="171"/>
        <v>300.75</v>
      </c>
      <c r="M1131" s="206">
        <f t="shared" si="166"/>
        <v>300.75</v>
      </c>
      <c r="N1131" s="206">
        <f t="shared" si="159"/>
        <v>300.75</v>
      </c>
      <c r="O1131" s="206">
        <f>O1097</f>
        <v>0</v>
      </c>
      <c r="P1131" s="206">
        <f t="shared" si="167"/>
        <v>0</v>
      </c>
      <c r="Q1131" s="206">
        <f>Q1098</f>
        <v>0</v>
      </c>
      <c r="R1131" s="41">
        <f t="shared" si="169"/>
        <v>0</v>
      </c>
    </row>
    <row r="1132" spans="1:18" ht="25.5">
      <c r="A1132" s="13"/>
      <c r="B1132" s="14"/>
      <c r="C1132" s="14"/>
      <c r="D1132" s="220"/>
      <c r="E1132" s="16"/>
      <c r="F1132" s="276"/>
      <c r="G1132" s="16"/>
      <c r="H1132" s="202" t="s">
        <v>487</v>
      </c>
      <c r="I1132" s="206">
        <f aca="true" t="shared" si="172" ref="I1132:K1133">I1133</f>
        <v>4500000</v>
      </c>
      <c r="J1132" s="206">
        <f t="shared" si="172"/>
        <v>4500000</v>
      </c>
      <c r="K1132" s="206">
        <f t="shared" si="172"/>
        <v>6700000</v>
      </c>
      <c r="L1132" s="206">
        <f t="shared" si="171"/>
        <v>148.88888888888889</v>
      </c>
      <c r="M1132" s="206">
        <f t="shared" si="166"/>
        <v>148.88888888888889</v>
      </c>
      <c r="N1132" s="206">
        <f t="shared" si="159"/>
        <v>148.88888888888889</v>
      </c>
      <c r="O1132" s="206">
        <f>O1133</f>
        <v>31289.36</v>
      </c>
      <c r="P1132" s="206">
        <f t="shared" si="167"/>
        <v>0.4670053731343284</v>
      </c>
      <c r="Q1132" s="206">
        <f>Q1133</f>
        <v>0</v>
      </c>
      <c r="R1132" s="41">
        <f t="shared" si="169"/>
        <v>31289.36</v>
      </c>
    </row>
    <row r="1133" spans="1:18" ht="12.75">
      <c r="A1133" s="13"/>
      <c r="B1133" s="13"/>
      <c r="C1133" s="14">
        <v>360</v>
      </c>
      <c r="D1133" s="220"/>
      <c r="E1133" s="16"/>
      <c r="F1133" s="276"/>
      <c r="G1133" s="16"/>
      <c r="H1133" s="15" t="s">
        <v>507</v>
      </c>
      <c r="I1133" s="206">
        <f t="shared" si="172"/>
        <v>4500000</v>
      </c>
      <c r="J1133" s="206">
        <f t="shared" si="172"/>
        <v>4500000</v>
      </c>
      <c r="K1133" s="206">
        <f t="shared" si="172"/>
        <v>6700000</v>
      </c>
      <c r="L1133" s="206">
        <f t="shared" si="171"/>
        <v>148.88888888888889</v>
      </c>
      <c r="M1133" s="206">
        <f t="shared" si="166"/>
        <v>148.88888888888889</v>
      </c>
      <c r="N1133" s="206">
        <f t="shared" si="159"/>
        <v>148.88888888888889</v>
      </c>
      <c r="O1133" s="206">
        <f>O1134</f>
        <v>31289.36</v>
      </c>
      <c r="P1133" s="206">
        <f t="shared" si="167"/>
        <v>0.4670053731343284</v>
      </c>
      <c r="Q1133" s="206">
        <f>Q1134</f>
        <v>0</v>
      </c>
      <c r="R1133" s="41">
        <f t="shared" si="169"/>
        <v>31289.36</v>
      </c>
    </row>
    <row r="1134" spans="1:18" ht="25.5">
      <c r="A1134" s="13"/>
      <c r="B1134" s="13"/>
      <c r="C1134" s="14"/>
      <c r="D1134" s="160" t="s">
        <v>636</v>
      </c>
      <c r="E1134" s="160"/>
      <c r="F1134" s="318"/>
      <c r="G1134" s="14"/>
      <c r="H1134" s="15" t="str">
        <f>H370</f>
        <v>ПРОГРАМ 7 - ОРГАНИЗАЦИЈА САОБРАЋАЈА И САОБРАЋАЈНА ИНФРАСТРУКТУРА</v>
      </c>
      <c r="I1134" s="206">
        <f aca="true" t="shared" si="173" ref="I1134:Q1134">I1135</f>
        <v>4500000</v>
      </c>
      <c r="J1134" s="206">
        <f t="shared" si="173"/>
        <v>4500000</v>
      </c>
      <c r="K1134" s="206">
        <f t="shared" si="173"/>
        <v>6700000</v>
      </c>
      <c r="L1134" s="206">
        <f t="shared" si="171"/>
        <v>148.88888888888889</v>
      </c>
      <c r="M1134" s="206">
        <f t="shared" si="166"/>
        <v>148.88888888888889</v>
      </c>
      <c r="N1134" s="206">
        <f t="shared" si="159"/>
        <v>148.88888888888889</v>
      </c>
      <c r="O1134" s="206">
        <f t="shared" si="173"/>
        <v>31289.36</v>
      </c>
      <c r="P1134" s="206">
        <f t="shared" si="167"/>
        <v>0.4670053731343284</v>
      </c>
      <c r="Q1134" s="206">
        <f t="shared" si="173"/>
        <v>0</v>
      </c>
      <c r="R1134" s="41">
        <f t="shared" si="169"/>
        <v>31289.36</v>
      </c>
    </row>
    <row r="1135" spans="1:18" ht="38.25">
      <c r="A1135" s="13"/>
      <c r="B1135" s="13"/>
      <c r="C1135" s="14"/>
      <c r="D1135" s="160" t="s">
        <v>640</v>
      </c>
      <c r="E1135" s="160"/>
      <c r="F1135" s="318"/>
      <c r="G1135" s="14"/>
      <c r="H1135" s="15" t="s">
        <v>987</v>
      </c>
      <c r="I1135" s="206">
        <f>I1136+I1137+I1139</f>
        <v>4500000</v>
      </c>
      <c r="J1135" s="206">
        <f>J1136+J1137+J1139</f>
        <v>4500000</v>
      </c>
      <c r="K1135" s="206">
        <f>K1136+K1137+K1138+K1139+K1141</f>
        <v>6700000</v>
      </c>
      <c r="L1135" s="206">
        <f t="shared" si="171"/>
        <v>148.88888888888889</v>
      </c>
      <c r="M1135" s="206">
        <f t="shared" si="166"/>
        <v>148.88888888888889</v>
      </c>
      <c r="N1135" s="206">
        <f t="shared" si="159"/>
        <v>148.88888888888889</v>
      </c>
      <c r="O1135" s="206">
        <f>O1136+O1137+O1138+O1139+O1141</f>
        <v>31289.36</v>
      </c>
      <c r="P1135" s="206">
        <f t="shared" si="167"/>
        <v>0.4670053731343284</v>
      </c>
      <c r="Q1135" s="206">
        <f>Q1136+Q1137+Q1139</f>
        <v>0</v>
      </c>
      <c r="R1135" s="41">
        <f t="shared" si="169"/>
        <v>31289.36</v>
      </c>
    </row>
    <row r="1136" spans="1:18" ht="12.75">
      <c r="A1136" s="13"/>
      <c r="B1136" s="13"/>
      <c r="C1136" s="14"/>
      <c r="D1136" s="220"/>
      <c r="E1136" s="16"/>
      <c r="F1136" s="20" t="s">
        <v>310</v>
      </c>
      <c r="G1136" s="16" t="s">
        <v>1184</v>
      </c>
      <c r="H1136" s="173" t="s">
        <v>42</v>
      </c>
      <c r="I1136" s="41">
        <v>4500000</v>
      </c>
      <c r="J1136" s="41">
        <v>4500000</v>
      </c>
      <c r="K1136" s="41">
        <v>830000</v>
      </c>
      <c r="L1136" s="206">
        <f t="shared" si="171"/>
        <v>18.444444444444443</v>
      </c>
      <c r="M1136" s="206">
        <f t="shared" si="166"/>
        <v>18.444444444444443</v>
      </c>
      <c r="N1136" s="206">
        <f t="shared" si="159"/>
        <v>18.444444444444443</v>
      </c>
      <c r="O1136" s="41">
        <v>31289.36</v>
      </c>
      <c r="P1136" s="206">
        <f t="shared" si="167"/>
        <v>3.769802409638554</v>
      </c>
      <c r="Q1136" s="206">
        <v>0</v>
      </c>
      <c r="R1136" s="41">
        <f t="shared" si="169"/>
        <v>31289.36</v>
      </c>
    </row>
    <row r="1137" spans="1:18" ht="12.75">
      <c r="A1137" s="13"/>
      <c r="B1137" s="13"/>
      <c r="C1137" s="14"/>
      <c r="D1137" s="220"/>
      <c r="E1137" s="16"/>
      <c r="F1137" s="20" t="s">
        <v>311</v>
      </c>
      <c r="G1137" s="20" t="s">
        <v>971</v>
      </c>
      <c r="H1137" s="166" t="s">
        <v>69</v>
      </c>
      <c r="I1137" s="41">
        <v>0</v>
      </c>
      <c r="J1137" s="41">
        <v>0</v>
      </c>
      <c r="K1137" s="41">
        <v>500000</v>
      </c>
      <c r="L1137" s="206">
        <v>0</v>
      </c>
      <c r="M1137" s="206"/>
      <c r="N1137" s="206" t="e">
        <f t="shared" si="159"/>
        <v>#DIV/0!</v>
      </c>
      <c r="O1137" s="41">
        <v>0</v>
      </c>
      <c r="P1137" s="206">
        <f t="shared" si="167"/>
        <v>0</v>
      </c>
      <c r="Q1137" s="206">
        <v>0</v>
      </c>
      <c r="R1137" s="41">
        <f t="shared" si="169"/>
        <v>0</v>
      </c>
    </row>
    <row r="1138" spans="1:18" ht="12.75">
      <c r="A1138" s="13"/>
      <c r="B1138" s="13"/>
      <c r="C1138" s="14"/>
      <c r="D1138" s="220"/>
      <c r="E1138" s="16"/>
      <c r="F1138" s="20" t="s">
        <v>312</v>
      </c>
      <c r="G1138" s="20" t="s">
        <v>1146</v>
      </c>
      <c r="H1138" s="166" t="s">
        <v>139</v>
      </c>
      <c r="I1138" s="41"/>
      <c r="J1138" s="41"/>
      <c r="K1138" s="41">
        <v>300000</v>
      </c>
      <c r="L1138" s="206"/>
      <c r="M1138" s="206"/>
      <c r="N1138" s="206"/>
      <c r="O1138" s="41">
        <v>0</v>
      </c>
      <c r="P1138" s="206">
        <f t="shared" si="167"/>
        <v>0</v>
      </c>
      <c r="Q1138" s="206">
        <v>0</v>
      </c>
      <c r="R1138" s="41">
        <f t="shared" si="169"/>
        <v>0</v>
      </c>
    </row>
    <row r="1139" spans="1:18" ht="12.75">
      <c r="A1139" s="13"/>
      <c r="B1139" s="13"/>
      <c r="C1139" s="14"/>
      <c r="D1139" s="220"/>
      <c r="E1139" s="16"/>
      <c r="F1139" s="20" t="s">
        <v>313</v>
      </c>
      <c r="G1139" s="16" t="s">
        <v>972</v>
      </c>
      <c r="H1139" s="166" t="s">
        <v>78</v>
      </c>
      <c r="I1139" s="41">
        <v>0</v>
      </c>
      <c r="J1139" s="41">
        <v>0</v>
      </c>
      <c r="K1139" s="41">
        <v>2850000</v>
      </c>
      <c r="L1139" s="206" t="e">
        <f t="shared" si="171"/>
        <v>#DIV/0!</v>
      </c>
      <c r="M1139" s="206"/>
      <c r="N1139" s="206" t="e">
        <f aca="true" t="shared" si="174" ref="N1139:N1204">K1139/I1139*100</f>
        <v>#DIV/0!</v>
      </c>
      <c r="O1139" s="41">
        <v>0</v>
      </c>
      <c r="P1139" s="206">
        <f t="shared" si="167"/>
        <v>0</v>
      </c>
      <c r="Q1139" s="206">
        <v>0</v>
      </c>
      <c r="R1139" s="41">
        <f t="shared" si="169"/>
        <v>0</v>
      </c>
    </row>
    <row r="1140" spans="1:18" ht="12.75" hidden="1">
      <c r="A1140" s="13"/>
      <c r="B1140" s="13"/>
      <c r="C1140" s="14"/>
      <c r="D1140" s="220"/>
      <c r="E1140" s="16"/>
      <c r="F1140" s="20" t="s">
        <v>1041</v>
      </c>
      <c r="G1140" s="20" t="s">
        <v>1040</v>
      </c>
      <c r="H1140" s="173" t="s">
        <v>92</v>
      </c>
      <c r="I1140" s="41">
        <v>0</v>
      </c>
      <c r="J1140" s="41">
        <v>0</v>
      </c>
      <c r="K1140" s="41">
        <v>0</v>
      </c>
      <c r="L1140" s="206">
        <v>0</v>
      </c>
      <c r="M1140" s="206"/>
      <c r="N1140" s="206" t="e">
        <f t="shared" si="174"/>
        <v>#DIV/0!</v>
      </c>
      <c r="O1140" s="41"/>
      <c r="P1140" s="206" t="e">
        <f t="shared" si="167"/>
        <v>#DIV/0!</v>
      </c>
      <c r="Q1140" s="206">
        <v>0</v>
      </c>
      <c r="R1140" s="41">
        <f t="shared" si="169"/>
        <v>0</v>
      </c>
    </row>
    <row r="1141" spans="1:18" ht="12.75">
      <c r="A1141" s="13"/>
      <c r="B1141" s="13"/>
      <c r="C1141" s="14"/>
      <c r="D1141" s="220"/>
      <c r="E1141" s="16"/>
      <c r="F1141" s="20" t="s">
        <v>1093</v>
      </c>
      <c r="G1141" s="20" t="s">
        <v>1040</v>
      </c>
      <c r="H1141" s="173" t="s">
        <v>92</v>
      </c>
      <c r="I1141" s="41"/>
      <c r="J1141" s="41"/>
      <c r="K1141" s="41">
        <v>2220000</v>
      </c>
      <c r="L1141" s="206"/>
      <c r="M1141" s="206"/>
      <c r="N1141" s="206"/>
      <c r="O1141" s="41">
        <v>0</v>
      </c>
      <c r="P1141" s="206">
        <f t="shared" si="167"/>
        <v>0</v>
      </c>
      <c r="Q1141" s="206">
        <v>0</v>
      </c>
      <c r="R1141" s="41">
        <f t="shared" si="169"/>
        <v>0</v>
      </c>
    </row>
    <row r="1142" spans="1:18" ht="25.5">
      <c r="A1142" s="13"/>
      <c r="B1142" s="13"/>
      <c r="C1142" s="14"/>
      <c r="D1142" s="220"/>
      <c r="E1142" s="16"/>
      <c r="F1142" s="276"/>
      <c r="G1142" s="16" t="s">
        <v>31</v>
      </c>
      <c r="H1142" s="212" t="s">
        <v>663</v>
      </c>
      <c r="I1142" s="41">
        <f>I1143</f>
        <v>4500000</v>
      </c>
      <c r="J1142" s="41">
        <f>J1143</f>
        <v>4500000</v>
      </c>
      <c r="K1142" s="41">
        <f>K1143</f>
        <v>6700000</v>
      </c>
      <c r="L1142" s="206">
        <f t="shared" si="171"/>
        <v>148.88888888888889</v>
      </c>
      <c r="M1142" s="206">
        <f t="shared" si="166"/>
        <v>148.88888888888889</v>
      </c>
      <c r="N1142" s="206">
        <f t="shared" si="174"/>
        <v>148.88888888888889</v>
      </c>
      <c r="O1142" s="41">
        <f>O1143</f>
        <v>31289.36</v>
      </c>
      <c r="P1142" s="206">
        <f t="shared" si="167"/>
        <v>0.4670053731343284</v>
      </c>
      <c r="Q1142" s="41">
        <f>Q1143</f>
        <v>0</v>
      </c>
      <c r="R1142" s="41">
        <f t="shared" si="169"/>
        <v>31289.36</v>
      </c>
    </row>
    <row r="1143" spans="1:18" ht="12.75">
      <c r="A1143" s="13"/>
      <c r="B1143" s="13"/>
      <c r="C1143" s="14"/>
      <c r="D1143" s="220"/>
      <c r="E1143" s="16" t="s">
        <v>12</v>
      </c>
      <c r="F1143" s="276"/>
      <c r="G1143" s="16" t="s">
        <v>52</v>
      </c>
      <c r="H1143" s="173" t="s">
        <v>45</v>
      </c>
      <c r="I1143" s="41">
        <f>I1135</f>
        <v>4500000</v>
      </c>
      <c r="J1143" s="41">
        <f>J1135</f>
        <v>4500000</v>
      </c>
      <c r="K1143" s="41">
        <f>K1135</f>
        <v>6700000</v>
      </c>
      <c r="L1143" s="206">
        <f t="shared" si="171"/>
        <v>148.88888888888889</v>
      </c>
      <c r="M1143" s="206">
        <f t="shared" si="166"/>
        <v>148.88888888888889</v>
      </c>
      <c r="N1143" s="206">
        <f t="shared" si="174"/>
        <v>148.88888888888889</v>
      </c>
      <c r="O1143" s="41">
        <f>O1135</f>
        <v>31289.36</v>
      </c>
      <c r="P1143" s="206">
        <f t="shared" si="167"/>
        <v>0.4670053731343284</v>
      </c>
      <c r="Q1143" s="41">
        <f>Q1135</f>
        <v>0</v>
      </c>
      <c r="R1143" s="41">
        <f t="shared" si="169"/>
        <v>31289.36</v>
      </c>
    </row>
    <row r="1144" spans="1:18" ht="12.75">
      <c r="A1144" s="13"/>
      <c r="B1144" s="14"/>
      <c r="C1144" s="14"/>
      <c r="D1144" s="220"/>
      <c r="E1144" s="16"/>
      <c r="F1144" s="276"/>
      <c r="G1144" s="16"/>
      <c r="H1144" s="202" t="s">
        <v>498</v>
      </c>
      <c r="I1144" s="206">
        <f aca="true" t="shared" si="175" ref="I1144:K1146">I1145</f>
        <v>2067786</v>
      </c>
      <c r="J1144" s="206">
        <f t="shared" si="175"/>
        <v>300000</v>
      </c>
      <c r="K1144" s="206">
        <f t="shared" si="175"/>
        <v>1000000</v>
      </c>
      <c r="L1144" s="206">
        <f t="shared" si="171"/>
        <v>48.36090388463797</v>
      </c>
      <c r="M1144" s="206">
        <f t="shared" si="166"/>
        <v>333.33333333333337</v>
      </c>
      <c r="N1144" s="206">
        <f t="shared" si="174"/>
        <v>48.36090388463797</v>
      </c>
      <c r="O1144" s="206">
        <f aca="true" t="shared" si="176" ref="O1144:Q1146">O1145</f>
        <v>0</v>
      </c>
      <c r="P1144" s="206">
        <f t="shared" si="167"/>
        <v>0</v>
      </c>
      <c r="Q1144" s="206">
        <f t="shared" si="176"/>
        <v>0</v>
      </c>
      <c r="R1144" s="41">
        <f t="shared" si="169"/>
        <v>0</v>
      </c>
    </row>
    <row r="1145" spans="1:18" ht="12.75">
      <c r="A1145" s="13"/>
      <c r="B1145" s="13"/>
      <c r="C1145" s="14">
        <v>220</v>
      </c>
      <c r="D1145" s="220"/>
      <c r="E1145" s="16"/>
      <c r="F1145" s="276"/>
      <c r="G1145" s="16"/>
      <c r="H1145" s="15" t="s">
        <v>507</v>
      </c>
      <c r="I1145" s="206">
        <f t="shared" si="175"/>
        <v>2067786</v>
      </c>
      <c r="J1145" s="206">
        <f t="shared" si="175"/>
        <v>300000</v>
      </c>
      <c r="K1145" s="206">
        <f t="shared" si="175"/>
        <v>1000000</v>
      </c>
      <c r="L1145" s="206">
        <f t="shared" si="171"/>
        <v>48.36090388463797</v>
      </c>
      <c r="M1145" s="206">
        <f t="shared" si="166"/>
        <v>333.33333333333337</v>
      </c>
      <c r="N1145" s="206">
        <f t="shared" si="174"/>
        <v>48.36090388463797</v>
      </c>
      <c r="O1145" s="206">
        <f t="shared" si="176"/>
        <v>0</v>
      </c>
      <c r="P1145" s="206">
        <f t="shared" si="167"/>
        <v>0</v>
      </c>
      <c r="Q1145" s="206">
        <f t="shared" si="176"/>
        <v>0</v>
      </c>
      <c r="R1145" s="41">
        <f t="shared" si="169"/>
        <v>0</v>
      </c>
    </row>
    <row r="1146" spans="1:18" ht="25.5">
      <c r="A1146" s="13"/>
      <c r="B1146" s="14"/>
      <c r="C1146" s="14"/>
      <c r="D1146" s="160" t="s">
        <v>600</v>
      </c>
      <c r="E1146" s="160"/>
      <c r="F1146" s="318"/>
      <c r="G1146" s="14"/>
      <c r="H1146" s="15" t="str">
        <f>H125</f>
        <v>ПРОГРАМ 15 - ОПШТЕ УСЛУГЕ ЛОКАЛНЕ САМОУПРАВЕ</v>
      </c>
      <c r="I1146" s="206">
        <f>I1147</f>
        <v>2067786</v>
      </c>
      <c r="J1146" s="206">
        <f>J1147</f>
        <v>300000</v>
      </c>
      <c r="K1146" s="206">
        <f t="shared" si="175"/>
        <v>1000000</v>
      </c>
      <c r="L1146" s="206">
        <f t="shared" si="171"/>
        <v>48.36090388463797</v>
      </c>
      <c r="M1146" s="206">
        <f t="shared" si="166"/>
        <v>333.33333333333337</v>
      </c>
      <c r="N1146" s="206">
        <f t="shared" si="174"/>
        <v>48.36090388463797</v>
      </c>
      <c r="O1146" s="206">
        <f t="shared" si="176"/>
        <v>0</v>
      </c>
      <c r="P1146" s="206">
        <f t="shared" si="167"/>
        <v>0</v>
      </c>
      <c r="Q1146" s="206">
        <f t="shared" si="176"/>
        <v>0</v>
      </c>
      <c r="R1146" s="41">
        <f t="shared" si="169"/>
        <v>0</v>
      </c>
    </row>
    <row r="1147" spans="1:18" ht="25.5">
      <c r="A1147" s="13"/>
      <c r="B1147" s="14"/>
      <c r="C1147" s="14"/>
      <c r="D1147" s="160" t="s">
        <v>859</v>
      </c>
      <c r="E1147" s="160"/>
      <c r="F1147" s="318"/>
      <c r="G1147" s="14"/>
      <c r="H1147" s="15" t="s">
        <v>860</v>
      </c>
      <c r="I1147" s="206">
        <f>I1148+I1149+I1150+I1151</f>
        <v>2067786</v>
      </c>
      <c r="J1147" s="206">
        <f>J1148</f>
        <v>300000</v>
      </c>
      <c r="K1147" s="206">
        <f>K1148+K1149+K1150+K1151</f>
        <v>1000000</v>
      </c>
      <c r="L1147" s="206">
        <f t="shared" si="171"/>
        <v>48.36090388463797</v>
      </c>
      <c r="M1147" s="206">
        <f t="shared" si="166"/>
        <v>333.33333333333337</v>
      </c>
      <c r="N1147" s="206">
        <f t="shared" si="174"/>
        <v>48.36090388463797</v>
      </c>
      <c r="O1147" s="206">
        <f>O1148+O1149+O1150+O1151</f>
        <v>0</v>
      </c>
      <c r="P1147" s="206">
        <f t="shared" si="167"/>
        <v>0</v>
      </c>
      <c r="Q1147" s="206">
        <f>Q1148+Q1149+Q1150+Q1151</f>
        <v>0</v>
      </c>
      <c r="R1147" s="41">
        <f t="shared" si="169"/>
        <v>0</v>
      </c>
    </row>
    <row r="1148" spans="1:18" ht="12.75">
      <c r="A1148" s="13"/>
      <c r="B1148" s="13"/>
      <c r="C1148" s="14"/>
      <c r="D1148" s="220"/>
      <c r="E1148" s="16"/>
      <c r="F1148" s="20" t="s">
        <v>308</v>
      </c>
      <c r="G1148" s="20" t="s">
        <v>1184</v>
      </c>
      <c r="H1148" s="173" t="s">
        <v>42</v>
      </c>
      <c r="I1148" s="41">
        <v>285000</v>
      </c>
      <c r="J1148" s="41">
        <v>300000</v>
      </c>
      <c r="K1148" s="41">
        <v>500000</v>
      </c>
      <c r="L1148" s="206">
        <f t="shared" si="171"/>
        <v>175.43859649122805</v>
      </c>
      <c r="M1148" s="206">
        <f t="shared" si="166"/>
        <v>166.66666666666669</v>
      </c>
      <c r="N1148" s="206">
        <f t="shared" si="174"/>
        <v>175.43859649122805</v>
      </c>
      <c r="O1148" s="41">
        <v>0</v>
      </c>
      <c r="P1148" s="206">
        <f t="shared" si="167"/>
        <v>0</v>
      </c>
      <c r="Q1148" s="206">
        <v>0</v>
      </c>
      <c r="R1148" s="41">
        <f t="shared" si="169"/>
        <v>0</v>
      </c>
    </row>
    <row r="1149" spans="1:18" ht="12.75" hidden="1">
      <c r="A1149" s="13"/>
      <c r="B1149" s="13"/>
      <c r="C1149" s="14"/>
      <c r="D1149" s="220"/>
      <c r="E1149" s="16"/>
      <c r="F1149" s="276" t="s">
        <v>1147</v>
      </c>
      <c r="G1149" s="20" t="s">
        <v>971</v>
      </c>
      <c r="H1149" s="173" t="s">
        <v>69</v>
      </c>
      <c r="I1149" s="41">
        <v>292950</v>
      </c>
      <c r="J1149" s="41"/>
      <c r="K1149" s="41">
        <v>0</v>
      </c>
      <c r="L1149" s="206">
        <f t="shared" si="171"/>
        <v>0</v>
      </c>
      <c r="M1149" s="206"/>
      <c r="N1149" s="206">
        <f t="shared" si="174"/>
        <v>0</v>
      </c>
      <c r="O1149" s="41"/>
      <c r="P1149" s="206" t="e">
        <f t="shared" si="167"/>
        <v>#DIV/0!</v>
      </c>
      <c r="Q1149" s="206"/>
      <c r="R1149" s="41">
        <f t="shared" si="169"/>
        <v>0</v>
      </c>
    </row>
    <row r="1150" spans="1:18" ht="12.75" hidden="1">
      <c r="A1150" s="13"/>
      <c r="B1150" s="13"/>
      <c r="C1150" s="14"/>
      <c r="D1150" s="220"/>
      <c r="E1150" s="16"/>
      <c r="F1150" s="276"/>
      <c r="G1150" s="20" t="s">
        <v>1148</v>
      </c>
      <c r="H1150" s="173" t="s">
        <v>72</v>
      </c>
      <c r="I1150" s="41">
        <v>407590</v>
      </c>
      <c r="J1150" s="41"/>
      <c r="K1150" s="41">
        <v>0</v>
      </c>
      <c r="L1150" s="206"/>
      <c r="M1150" s="206"/>
      <c r="N1150" s="206">
        <f t="shared" si="174"/>
        <v>0</v>
      </c>
      <c r="O1150" s="41"/>
      <c r="P1150" s="206" t="e">
        <f t="shared" si="167"/>
        <v>#DIV/0!</v>
      </c>
      <c r="Q1150" s="206"/>
      <c r="R1150" s="41">
        <f t="shared" si="169"/>
        <v>0</v>
      </c>
    </row>
    <row r="1151" spans="1:18" ht="12.75">
      <c r="A1151" s="13"/>
      <c r="B1151" s="13"/>
      <c r="C1151" s="14"/>
      <c r="D1151" s="220"/>
      <c r="E1151" s="16"/>
      <c r="F1151" s="20" t="s">
        <v>309</v>
      </c>
      <c r="G1151" s="20" t="s">
        <v>1146</v>
      </c>
      <c r="H1151" s="173" t="s">
        <v>1149</v>
      </c>
      <c r="I1151" s="41">
        <v>1082246</v>
      </c>
      <c r="J1151" s="41"/>
      <c r="K1151" s="41">
        <v>500000</v>
      </c>
      <c r="L1151" s="206"/>
      <c r="M1151" s="206"/>
      <c r="N1151" s="206">
        <f t="shared" si="174"/>
        <v>46.200216956218824</v>
      </c>
      <c r="O1151" s="41">
        <v>0</v>
      </c>
      <c r="P1151" s="206">
        <f t="shared" si="167"/>
        <v>0</v>
      </c>
      <c r="Q1151" s="41"/>
      <c r="R1151" s="41">
        <f t="shared" si="169"/>
        <v>0</v>
      </c>
    </row>
    <row r="1152" spans="1:18" ht="12.75">
      <c r="A1152" s="13"/>
      <c r="B1152" s="13"/>
      <c r="C1152" s="14"/>
      <c r="D1152" s="220"/>
      <c r="E1152" s="16"/>
      <c r="F1152" s="276"/>
      <c r="G1152" s="16"/>
      <c r="H1152" s="168" t="s">
        <v>499</v>
      </c>
      <c r="I1152" s="206">
        <f>I1145+I1133</f>
        <v>6567786</v>
      </c>
      <c r="J1152" s="206">
        <f>J1145+J1133</f>
        <v>4800000</v>
      </c>
      <c r="K1152" s="206">
        <f>K1145+K1133</f>
        <v>7700000</v>
      </c>
      <c r="L1152" s="206">
        <f t="shared" si="171"/>
        <v>117.23889907496986</v>
      </c>
      <c r="M1152" s="206">
        <f t="shared" si="166"/>
        <v>160.41666666666669</v>
      </c>
      <c r="N1152" s="206">
        <f t="shared" si="174"/>
        <v>117.23889907496986</v>
      </c>
      <c r="O1152" s="206">
        <f>O1145+O1133</f>
        <v>31289.36</v>
      </c>
      <c r="P1152" s="206">
        <f t="shared" si="167"/>
        <v>0.40635532467532465</v>
      </c>
      <c r="Q1152" s="206">
        <f>Q1145+Q1133</f>
        <v>0</v>
      </c>
      <c r="R1152" s="41">
        <f t="shared" si="169"/>
        <v>31289.36</v>
      </c>
    </row>
    <row r="1153" spans="1:18" ht="12.75">
      <c r="A1153" s="13"/>
      <c r="B1153" s="13"/>
      <c r="C1153" s="14"/>
      <c r="D1153" s="220"/>
      <c r="E1153" s="16"/>
      <c r="F1153" s="276"/>
      <c r="G1153" s="16" t="s">
        <v>52</v>
      </c>
      <c r="H1153" s="173" t="s">
        <v>45</v>
      </c>
      <c r="I1153" s="206">
        <f>I1152</f>
        <v>6567786</v>
      </c>
      <c r="J1153" s="206">
        <f>J1152</f>
        <v>4800000</v>
      </c>
      <c r="K1153" s="206">
        <f>K1152</f>
        <v>7700000</v>
      </c>
      <c r="L1153" s="206">
        <f t="shared" si="171"/>
        <v>117.23889907496986</v>
      </c>
      <c r="M1153" s="206">
        <f t="shared" si="166"/>
        <v>160.41666666666669</v>
      </c>
      <c r="N1153" s="206">
        <f t="shared" si="174"/>
        <v>117.23889907496986</v>
      </c>
      <c r="O1153" s="206">
        <f>O1152</f>
        <v>31289.36</v>
      </c>
      <c r="P1153" s="206">
        <f t="shared" si="167"/>
        <v>0.40635532467532465</v>
      </c>
      <c r="Q1153" s="206">
        <f>Q1152</f>
        <v>0</v>
      </c>
      <c r="R1153" s="41">
        <f t="shared" si="169"/>
        <v>31289.36</v>
      </c>
    </row>
    <row r="1154" spans="1:18" ht="25.5">
      <c r="A1154" s="13"/>
      <c r="B1154" s="13"/>
      <c r="C1154" s="14"/>
      <c r="D1154" s="220"/>
      <c r="E1154" s="16"/>
      <c r="F1154" s="276"/>
      <c r="G1154" s="16"/>
      <c r="H1154" s="212" t="s">
        <v>861</v>
      </c>
      <c r="I1154" s="206">
        <f>I1155</f>
        <v>2067786</v>
      </c>
      <c r="J1154" s="206">
        <f>J1155</f>
        <v>300000</v>
      </c>
      <c r="K1154" s="206">
        <f>K1155</f>
        <v>1000000</v>
      </c>
      <c r="L1154" s="206">
        <f t="shared" si="171"/>
        <v>48.36090388463797</v>
      </c>
      <c r="M1154" s="206">
        <f t="shared" si="166"/>
        <v>333.33333333333337</v>
      </c>
      <c r="N1154" s="206">
        <f t="shared" si="174"/>
        <v>48.36090388463797</v>
      </c>
      <c r="O1154" s="206">
        <f>O1155</f>
        <v>0</v>
      </c>
      <c r="P1154" s="206">
        <f t="shared" si="167"/>
        <v>0</v>
      </c>
      <c r="Q1154" s="206">
        <f>Q1155</f>
        <v>0</v>
      </c>
      <c r="R1154" s="41">
        <f t="shared" si="169"/>
        <v>0</v>
      </c>
    </row>
    <row r="1155" spans="1:18" ht="12.75">
      <c r="A1155" s="13"/>
      <c r="B1155" s="13"/>
      <c r="C1155" s="14"/>
      <c r="D1155" s="220"/>
      <c r="E1155" s="16" t="s">
        <v>7</v>
      </c>
      <c r="F1155" s="276"/>
      <c r="G1155" s="16" t="s">
        <v>52</v>
      </c>
      <c r="H1155" s="173" t="s">
        <v>45</v>
      </c>
      <c r="I1155" s="206">
        <f>I1147</f>
        <v>2067786</v>
      </c>
      <c r="J1155" s="206">
        <f>J1147</f>
        <v>300000</v>
      </c>
      <c r="K1155" s="206">
        <f>K1147</f>
        <v>1000000</v>
      </c>
      <c r="L1155" s="206">
        <f t="shared" si="171"/>
        <v>48.36090388463797</v>
      </c>
      <c r="M1155" s="206">
        <f t="shared" si="166"/>
        <v>333.33333333333337</v>
      </c>
      <c r="N1155" s="206">
        <f t="shared" si="174"/>
        <v>48.36090388463797</v>
      </c>
      <c r="O1155" s="206">
        <f>O1147</f>
        <v>0</v>
      </c>
      <c r="P1155" s="206">
        <f t="shared" si="167"/>
        <v>0</v>
      </c>
      <c r="Q1155" s="206">
        <f>Q1147</f>
        <v>0</v>
      </c>
      <c r="R1155" s="41">
        <f t="shared" si="169"/>
        <v>0</v>
      </c>
    </row>
    <row r="1156" spans="1:18" ht="12.75" hidden="1">
      <c r="A1156" s="13"/>
      <c r="B1156" s="13"/>
      <c r="C1156" s="14"/>
      <c r="D1156" s="220"/>
      <c r="E1156" s="16"/>
      <c r="F1156" s="276"/>
      <c r="G1156" s="16"/>
      <c r="H1156" s="173"/>
      <c r="I1156" s="206"/>
      <c r="J1156" s="206"/>
      <c r="K1156" s="206"/>
      <c r="L1156" s="206" t="e">
        <f t="shared" si="171"/>
        <v>#DIV/0!</v>
      </c>
      <c r="M1156" s="206" t="e">
        <f t="shared" si="166"/>
        <v>#DIV/0!</v>
      </c>
      <c r="N1156" s="206" t="e">
        <f t="shared" si="174"/>
        <v>#DIV/0!</v>
      </c>
      <c r="O1156" s="206"/>
      <c r="P1156" s="206" t="e">
        <f t="shared" si="167"/>
        <v>#DIV/0!</v>
      </c>
      <c r="Q1156" s="206"/>
      <c r="R1156" s="41">
        <f t="shared" si="169"/>
        <v>0</v>
      </c>
    </row>
    <row r="1157" spans="1:18" ht="13.5" customHeight="1">
      <c r="A1157" s="13"/>
      <c r="B1157" s="283">
        <v>4.01</v>
      </c>
      <c r="C1157" s="14"/>
      <c r="D1157" s="220"/>
      <c r="E1157" s="16"/>
      <c r="F1157" s="276"/>
      <c r="G1157" s="13"/>
      <c r="H1157" s="202" t="s">
        <v>82</v>
      </c>
      <c r="I1157" s="206">
        <f aca="true" t="shared" si="177" ref="I1157:K1159">I1158</f>
        <v>4615670</v>
      </c>
      <c r="J1157" s="206">
        <f t="shared" si="177"/>
        <v>4487000</v>
      </c>
      <c r="K1157" s="206">
        <f t="shared" si="177"/>
        <v>4800988</v>
      </c>
      <c r="L1157" s="206">
        <f t="shared" si="171"/>
        <v>104.01497507404125</v>
      </c>
      <c r="M1157" s="206">
        <f t="shared" si="166"/>
        <v>106.9977267662135</v>
      </c>
      <c r="N1157" s="206">
        <f t="shared" si="174"/>
        <v>104.01497507404125</v>
      </c>
      <c r="O1157" s="206">
        <f aca="true" t="shared" si="178" ref="O1157:Q1159">O1158</f>
        <v>1086534.1</v>
      </c>
      <c r="P1157" s="206">
        <f t="shared" si="167"/>
        <v>22.631468772677625</v>
      </c>
      <c r="Q1157" s="206">
        <f t="shared" si="178"/>
        <v>0</v>
      </c>
      <c r="R1157" s="41">
        <f t="shared" si="169"/>
        <v>1086534.1</v>
      </c>
    </row>
    <row r="1158" spans="1:18" ht="25.5">
      <c r="A1158" s="13"/>
      <c r="B1158" s="13"/>
      <c r="C1158" s="14">
        <v>160</v>
      </c>
      <c r="D1158" s="220"/>
      <c r="E1158" s="16"/>
      <c r="F1158" s="276"/>
      <c r="G1158" s="13"/>
      <c r="H1158" s="15" t="s">
        <v>48</v>
      </c>
      <c r="I1158" s="206">
        <f t="shared" si="177"/>
        <v>4615670</v>
      </c>
      <c r="J1158" s="206">
        <f t="shared" si="177"/>
        <v>4487000</v>
      </c>
      <c r="K1158" s="206">
        <f t="shared" si="177"/>
        <v>4800988</v>
      </c>
      <c r="L1158" s="206">
        <f t="shared" si="171"/>
        <v>104.01497507404125</v>
      </c>
      <c r="M1158" s="206">
        <f t="shared" si="166"/>
        <v>106.9977267662135</v>
      </c>
      <c r="N1158" s="206">
        <f t="shared" si="174"/>
        <v>104.01497507404125</v>
      </c>
      <c r="O1158" s="206">
        <f t="shared" si="178"/>
        <v>1086534.1</v>
      </c>
      <c r="P1158" s="206">
        <f t="shared" si="167"/>
        <v>22.631468772677625</v>
      </c>
      <c r="Q1158" s="206">
        <f t="shared" si="178"/>
        <v>0</v>
      </c>
      <c r="R1158" s="41">
        <f t="shared" si="169"/>
        <v>1086534.1</v>
      </c>
    </row>
    <row r="1159" spans="1:18" ht="25.5">
      <c r="A1159" s="13"/>
      <c r="B1159" s="13"/>
      <c r="C1159" s="14"/>
      <c r="D1159" s="160" t="s">
        <v>600</v>
      </c>
      <c r="E1159" s="160"/>
      <c r="F1159" s="318"/>
      <c r="G1159" s="14"/>
      <c r="H1159" s="15" t="str">
        <f>H125</f>
        <v>ПРОГРАМ 15 - ОПШТЕ УСЛУГЕ ЛОКАЛНЕ САМОУПРАВЕ</v>
      </c>
      <c r="I1159" s="206">
        <f t="shared" si="177"/>
        <v>4615670</v>
      </c>
      <c r="J1159" s="206">
        <f t="shared" si="177"/>
        <v>4487000</v>
      </c>
      <c r="K1159" s="206">
        <f t="shared" si="177"/>
        <v>4800988</v>
      </c>
      <c r="L1159" s="206">
        <f t="shared" si="171"/>
        <v>104.01497507404125</v>
      </c>
      <c r="M1159" s="206">
        <f t="shared" si="166"/>
        <v>106.9977267662135</v>
      </c>
      <c r="N1159" s="206">
        <f t="shared" si="174"/>
        <v>104.01497507404125</v>
      </c>
      <c r="O1159" s="206">
        <f t="shared" si="178"/>
        <v>1086534.1</v>
      </c>
      <c r="P1159" s="206">
        <f t="shared" si="167"/>
        <v>22.631468772677625</v>
      </c>
      <c r="Q1159" s="206">
        <f t="shared" si="178"/>
        <v>0</v>
      </c>
      <c r="R1159" s="41">
        <f t="shared" si="169"/>
        <v>1086534.1</v>
      </c>
    </row>
    <row r="1160" spans="1:18" ht="25.5">
      <c r="A1160" s="13"/>
      <c r="B1160" s="13"/>
      <c r="C1160" s="14"/>
      <c r="D1160" s="160" t="s">
        <v>664</v>
      </c>
      <c r="E1160" s="160"/>
      <c r="F1160" s="318"/>
      <c r="G1160" s="14"/>
      <c r="H1160" s="15" t="s">
        <v>836</v>
      </c>
      <c r="I1160" s="206">
        <f>SUM(I1161:I1170)</f>
        <v>4615670</v>
      </c>
      <c r="J1160" s="206">
        <f>SUM(J1161:J1170)</f>
        <v>4487000</v>
      </c>
      <c r="K1160" s="206">
        <f>SUM(K1161:K1170)</f>
        <v>4800988</v>
      </c>
      <c r="L1160" s="206">
        <f t="shared" si="171"/>
        <v>104.01497507404125</v>
      </c>
      <c r="M1160" s="206">
        <f t="shared" si="166"/>
        <v>106.9977267662135</v>
      </c>
      <c r="N1160" s="206">
        <f t="shared" si="174"/>
        <v>104.01497507404125</v>
      </c>
      <c r="O1160" s="206">
        <f>SUM(O1161:O1170)</f>
        <v>1086534.1</v>
      </c>
      <c r="P1160" s="206">
        <f t="shared" si="167"/>
        <v>22.631468772677625</v>
      </c>
      <c r="Q1160" s="206">
        <f>SUM(Q1161:Q1170)</f>
        <v>0</v>
      </c>
      <c r="R1160" s="41">
        <f t="shared" si="169"/>
        <v>1086534.1</v>
      </c>
    </row>
    <row r="1161" spans="1:18" ht="12.75" customHeight="1">
      <c r="A1161" s="13"/>
      <c r="B1161" s="13"/>
      <c r="C1161" s="14"/>
      <c r="D1161" s="220"/>
      <c r="E1161" s="16"/>
      <c r="F1161" s="20" t="s">
        <v>1096</v>
      </c>
      <c r="G1161" s="13">
        <v>421</v>
      </c>
      <c r="H1161" s="166" t="s">
        <v>59</v>
      </c>
      <c r="I1161" s="41">
        <v>1280000</v>
      </c>
      <c r="J1161" s="41">
        <v>1392000</v>
      </c>
      <c r="K1161" s="296">
        <v>1605680</v>
      </c>
      <c r="L1161" s="206">
        <f t="shared" si="171"/>
        <v>125.44375000000001</v>
      </c>
      <c r="M1161" s="206">
        <f t="shared" si="166"/>
        <v>115.35057471264368</v>
      </c>
      <c r="N1161" s="206">
        <f t="shared" si="174"/>
        <v>125.44375000000001</v>
      </c>
      <c r="O1161" s="296">
        <v>325226.1</v>
      </c>
      <c r="P1161" s="206">
        <f t="shared" si="167"/>
        <v>20.254726969259128</v>
      </c>
      <c r="Q1161" s="41">
        <v>0</v>
      </c>
      <c r="R1161" s="41">
        <f t="shared" si="169"/>
        <v>325226.1</v>
      </c>
    </row>
    <row r="1162" spans="1:18" ht="12.75" customHeight="1" hidden="1">
      <c r="A1162" s="13"/>
      <c r="B1162" s="13"/>
      <c r="C1162" s="14"/>
      <c r="D1162" s="220"/>
      <c r="E1162" s="16"/>
      <c r="F1162" s="20"/>
      <c r="G1162" s="13">
        <v>422</v>
      </c>
      <c r="H1162" s="166" t="s">
        <v>62</v>
      </c>
      <c r="I1162" s="41">
        <v>0</v>
      </c>
      <c r="J1162" s="41">
        <v>0</v>
      </c>
      <c r="K1162" s="41">
        <v>0</v>
      </c>
      <c r="L1162" s="206">
        <v>0</v>
      </c>
      <c r="M1162" s="206">
        <v>0</v>
      </c>
      <c r="N1162" s="206" t="e">
        <f t="shared" si="174"/>
        <v>#DIV/0!</v>
      </c>
      <c r="O1162" s="41">
        <v>0</v>
      </c>
      <c r="P1162" s="206" t="e">
        <f t="shared" si="167"/>
        <v>#DIV/0!</v>
      </c>
      <c r="Q1162" s="41">
        <v>0</v>
      </c>
      <c r="R1162" s="41">
        <f t="shared" si="169"/>
        <v>0</v>
      </c>
    </row>
    <row r="1163" spans="1:18" ht="12.75" customHeight="1">
      <c r="A1163" s="13"/>
      <c r="B1163" s="13"/>
      <c r="C1163" s="14"/>
      <c r="D1163" s="220"/>
      <c r="E1163" s="16"/>
      <c r="F1163" s="20" t="s">
        <v>362</v>
      </c>
      <c r="G1163" s="13">
        <v>423</v>
      </c>
      <c r="H1163" s="166" t="s">
        <v>42</v>
      </c>
      <c r="I1163" s="41">
        <v>956000</v>
      </c>
      <c r="J1163" s="41">
        <v>956000</v>
      </c>
      <c r="K1163" s="41">
        <v>1099308</v>
      </c>
      <c r="L1163" s="206">
        <f>(K1163/I1163)*100</f>
        <v>114.99037656903765</v>
      </c>
      <c r="M1163" s="206">
        <f t="shared" si="166"/>
        <v>114.99037656903765</v>
      </c>
      <c r="N1163" s="206">
        <f t="shared" si="174"/>
        <v>114.99037656903765</v>
      </c>
      <c r="O1163" s="41">
        <v>499308</v>
      </c>
      <c r="P1163" s="206">
        <f t="shared" si="167"/>
        <v>45.420209804713515</v>
      </c>
      <c r="Q1163" s="41">
        <v>0</v>
      </c>
      <c r="R1163" s="41">
        <f t="shared" si="169"/>
        <v>499308</v>
      </c>
    </row>
    <row r="1164" spans="1:18" ht="12.75" customHeight="1" hidden="1">
      <c r="A1164" s="13"/>
      <c r="B1164" s="13"/>
      <c r="C1164" s="14"/>
      <c r="D1164" s="220"/>
      <c r="E1164" s="16"/>
      <c r="F1164" s="20" t="s">
        <v>363</v>
      </c>
      <c r="G1164" s="13">
        <v>424</v>
      </c>
      <c r="H1164" s="166" t="s">
        <v>68</v>
      </c>
      <c r="I1164" s="41">
        <v>18000</v>
      </c>
      <c r="J1164" s="41">
        <v>18000</v>
      </c>
      <c r="K1164" s="41">
        <v>0</v>
      </c>
      <c r="L1164" s="206">
        <f>(K1164/I1164)*100</f>
        <v>0</v>
      </c>
      <c r="M1164" s="206">
        <f t="shared" si="166"/>
        <v>0</v>
      </c>
      <c r="N1164" s="206">
        <f t="shared" si="174"/>
        <v>0</v>
      </c>
      <c r="O1164" s="41">
        <v>0</v>
      </c>
      <c r="P1164" s="206" t="e">
        <f t="shared" si="167"/>
        <v>#DIV/0!</v>
      </c>
      <c r="Q1164" s="41">
        <v>0</v>
      </c>
      <c r="R1164" s="41">
        <f t="shared" si="169"/>
        <v>0</v>
      </c>
    </row>
    <row r="1165" spans="1:18" ht="12.75" customHeight="1">
      <c r="A1165" s="13"/>
      <c r="B1165" s="13"/>
      <c r="C1165" s="14"/>
      <c r="D1165" s="220"/>
      <c r="E1165" s="16"/>
      <c r="F1165" s="20" t="s">
        <v>363</v>
      </c>
      <c r="G1165" s="13">
        <v>425</v>
      </c>
      <c r="H1165" s="166" t="s">
        <v>69</v>
      </c>
      <c r="I1165" s="41">
        <v>2355670</v>
      </c>
      <c r="J1165" s="41">
        <v>2115000</v>
      </c>
      <c r="K1165" s="41">
        <v>2095000</v>
      </c>
      <c r="L1165" s="206">
        <f>(K1165/I1165)*100</f>
        <v>88.93435837787126</v>
      </c>
      <c r="M1165" s="206">
        <f t="shared" si="166"/>
        <v>99.05437352245863</v>
      </c>
      <c r="N1165" s="206">
        <f t="shared" si="174"/>
        <v>88.93435837787126</v>
      </c>
      <c r="O1165" s="41">
        <v>262000</v>
      </c>
      <c r="P1165" s="206">
        <f t="shared" si="167"/>
        <v>12.505966587112171</v>
      </c>
      <c r="Q1165" s="41">
        <v>0</v>
      </c>
      <c r="R1165" s="41">
        <f t="shared" si="169"/>
        <v>262000</v>
      </c>
    </row>
    <row r="1166" spans="1:18" ht="12.75" customHeight="1" hidden="1">
      <c r="A1166" s="13"/>
      <c r="B1166" s="13"/>
      <c r="C1166" s="14"/>
      <c r="D1166" s="220"/>
      <c r="E1166" s="16"/>
      <c r="F1166" s="20">
        <v>127</v>
      </c>
      <c r="G1166" s="13">
        <v>425</v>
      </c>
      <c r="H1166" s="166" t="s">
        <v>203</v>
      </c>
      <c r="I1166" s="41"/>
      <c r="J1166" s="41"/>
      <c r="K1166" s="41"/>
      <c r="L1166" s="206">
        <v>0</v>
      </c>
      <c r="M1166" s="206" t="e">
        <f t="shared" si="166"/>
        <v>#DIV/0!</v>
      </c>
      <c r="N1166" s="206" t="e">
        <f t="shared" si="174"/>
        <v>#DIV/0!</v>
      </c>
      <c r="O1166" s="41"/>
      <c r="P1166" s="206" t="e">
        <f t="shared" si="167"/>
        <v>#DIV/0!</v>
      </c>
      <c r="Q1166" s="296">
        <v>0</v>
      </c>
      <c r="R1166" s="41">
        <f t="shared" si="169"/>
        <v>0</v>
      </c>
    </row>
    <row r="1167" spans="1:18" ht="12.75">
      <c r="A1167" s="13"/>
      <c r="B1167" s="13"/>
      <c r="C1167" s="14"/>
      <c r="D1167" s="220"/>
      <c r="E1167" s="16"/>
      <c r="F1167" s="20"/>
      <c r="G1167" s="13">
        <v>426</v>
      </c>
      <c r="H1167" s="166" t="s">
        <v>72</v>
      </c>
      <c r="I1167" s="41">
        <v>5000</v>
      </c>
      <c r="J1167" s="41">
        <v>5000</v>
      </c>
      <c r="K1167" s="41">
        <v>0</v>
      </c>
      <c r="L1167" s="206">
        <f>(K1167/I1167)*100</f>
        <v>0</v>
      </c>
      <c r="M1167" s="206">
        <f t="shared" si="166"/>
        <v>0</v>
      </c>
      <c r="N1167" s="206">
        <f t="shared" si="174"/>
        <v>0</v>
      </c>
      <c r="O1167" s="41">
        <v>0</v>
      </c>
      <c r="P1167" s="206">
        <v>0</v>
      </c>
      <c r="Q1167" s="41">
        <v>0</v>
      </c>
      <c r="R1167" s="41">
        <f t="shared" si="169"/>
        <v>0</v>
      </c>
    </row>
    <row r="1168" spans="1:18" ht="12.75" hidden="1">
      <c r="A1168" s="13"/>
      <c r="B1168" s="13"/>
      <c r="C1168" s="14"/>
      <c r="D1168" s="220"/>
      <c r="E1168" s="16"/>
      <c r="F1168" s="20" t="s">
        <v>367</v>
      </c>
      <c r="G1168" s="13">
        <v>472</v>
      </c>
      <c r="H1168" s="166" t="s">
        <v>204</v>
      </c>
      <c r="I1168" s="41">
        <v>0</v>
      </c>
      <c r="J1168" s="41">
        <v>0</v>
      </c>
      <c r="K1168" s="41">
        <v>0</v>
      </c>
      <c r="L1168" s="206" t="e">
        <f>(K1168/I1168)*100</f>
        <v>#DIV/0!</v>
      </c>
      <c r="M1168" s="206" t="e">
        <f t="shared" si="166"/>
        <v>#DIV/0!</v>
      </c>
      <c r="N1168" s="206" t="e">
        <f t="shared" si="174"/>
        <v>#DIV/0!</v>
      </c>
      <c r="O1168" s="41">
        <v>0</v>
      </c>
      <c r="P1168" s="206" t="e">
        <f t="shared" si="167"/>
        <v>#DIV/0!</v>
      </c>
      <c r="Q1168" s="296">
        <v>0</v>
      </c>
      <c r="R1168" s="41">
        <f t="shared" si="169"/>
        <v>0</v>
      </c>
    </row>
    <row r="1169" spans="1:18" ht="12.75">
      <c r="A1169" s="13"/>
      <c r="B1169" s="13"/>
      <c r="C1169" s="14"/>
      <c r="D1169" s="220"/>
      <c r="E1169" s="16"/>
      <c r="F1169" s="20" t="s">
        <v>364</v>
      </c>
      <c r="G1169" s="13">
        <v>482</v>
      </c>
      <c r="H1169" s="167" t="s">
        <v>557</v>
      </c>
      <c r="I1169" s="41">
        <v>1000</v>
      </c>
      <c r="J1169" s="41">
        <v>1000</v>
      </c>
      <c r="K1169" s="41">
        <v>1000</v>
      </c>
      <c r="L1169" s="206">
        <f>(K1169/I1169)*100</f>
        <v>100</v>
      </c>
      <c r="M1169" s="206">
        <f t="shared" si="166"/>
        <v>100</v>
      </c>
      <c r="N1169" s="206">
        <f t="shared" si="174"/>
        <v>100</v>
      </c>
      <c r="O1169" s="41">
        <v>0</v>
      </c>
      <c r="P1169" s="206">
        <f aca="true" t="shared" si="179" ref="P1169:P1232">O1169/K1169*100</f>
        <v>0</v>
      </c>
      <c r="Q1169" s="296">
        <v>0</v>
      </c>
      <c r="R1169" s="41">
        <f t="shared" si="169"/>
        <v>0</v>
      </c>
    </row>
    <row r="1170" spans="1:18" ht="12.75" hidden="1">
      <c r="A1170" s="13"/>
      <c r="B1170" s="13"/>
      <c r="C1170" s="14"/>
      <c r="D1170" s="220"/>
      <c r="E1170" s="16"/>
      <c r="F1170" s="276" t="s">
        <v>368</v>
      </c>
      <c r="G1170" s="13">
        <v>483</v>
      </c>
      <c r="H1170" s="166" t="s">
        <v>205</v>
      </c>
      <c r="I1170" s="41">
        <v>0</v>
      </c>
      <c r="J1170" s="41">
        <v>0</v>
      </c>
      <c r="K1170" s="41">
        <v>0</v>
      </c>
      <c r="L1170" s="206">
        <v>0</v>
      </c>
      <c r="M1170" s="206">
        <v>0</v>
      </c>
      <c r="N1170" s="206" t="e">
        <f t="shared" si="174"/>
        <v>#DIV/0!</v>
      </c>
      <c r="O1170" s="41">
        <v>0</v>
      </c>
      <c r="P1170" s="206" t="e">
        <f t="shared" si="179"/>
        <v>#DIV/0!</v>
      </c>
      <c r="Q1170" s="41">
        <v>0</v>
      </c>
      <c r="R1170" s="41">
        <f t="shared" si="169"/>
        <v>0</v>
      </c>
    </row>
    <row r="1171" spans="1:18" ht="12.75" hidden="1">
      <c r="A1171" s="13"/>
      <c r="B1171" s="13"/>
      <c r="C1171" s="14"/>
      <c r="D1171" s="220"/>
      <c r="E1171" s="16"/>
      <c r="F1171" s="276" t="s">
        <v>342</v>
      </c>
      <c r="G1171" s="13">
        <v>511</v>
      </c>
      <c r="H1171" s="166" t="s">
        <v>78</v>
      </c>
      <c r="I1171" s="41">
        <v>0</v>
      </c>
      <c r="J1171" s="41">
        <v>0</v>
      </c>
      <c r="K1171" s="41">
        <v>0</v>
      </c>
      <c r="L1171" s="206" t="e">
        <f>(K1171/I1171)*100</f>
        <v>#DIV/0!</v>
      </c>
      <c r="M1171" s="206" t="e">
        <f t="shared" si="166"/>
        <v>#DIV/0!</v>
      </c>
      <c r="N1171" s="206" t="e">
        <f t="shared" si="174"/>
        <v>#DIV/0!</v>
      </c>
      <c r="O1171" s="41">
        <v>0</v>
      </c>
      <c r="P1171" s="206" t="e">
        <f t="shared" si="179"/>
        <v>#DIV/0!</v>
      </c>
      <c r="Q1171" s="41">
        <v>0</v>
      </c>
      <c r="R1171" s="41">
        <f t="shared" si="169"/>
        <v>0</v>
      </c>
    </row>
    <row r="1172" spans="1:18" ht="12.75" hidden="1">
      <c r="A1172" s="13"/>
      <c r="B1172" s="13"/>
      <c r="C1172" s="14"/>
      <c r="D1172" s="220"/>
      <c r="E1172" s="16"/>
      <c r="F1172" s="276">
        <v>135</v>
      </c>
      <c r="G1172" s="13">
        <v>511</v>
      </c>
      <c r="H1172" s="166" t="s">
        <v>203</v>
      </c>
      <c r="I1172" s="41"/>
      <c r="J1172" s="41"/>
      <c r="K1172" s="41"/>
      <c r="L1172" s="206">
        <v>0</v>
      </c>
      <c r="M1172" s="206" t="e">
        <f t="shared" si="166"/>
        <v>#DIV/0!</v>
      </c>
      <c r="N1172" s="206" t="e">
        <f t="shared" si="174"/>
        <v>#DIV/0!</v>
      </c>
      <c r="O1172" s="41"/>
      <c r="P1172" s="206" t="e">
        <f t="shared" si="179"/>
        <v>#DIV/0!</v>
      </c>
      <c r="Q1172" s="41">
        <v>0</v>
      </c>
      <c r="R1172" s="41">
        <f aca="true" t="shared" si="180" ref="R1172:R1236">O1172+Q1172</f>
        <v>0</v>
      </c>
    </row>
    <row r="1173" spans="1:18" ht="12.75" hidden="1">
      <c r="A1173" s="13"/>
      <c r="B1173" s="13"/>
      <c r="C1173" s="14"/>
      <c r="D1173" s="220"/>
      <c r="E1173" s="16"/>
      <c r="F1173" s="276" t="s">
        <v>343</v>
      </c>
      <c r="G1173" s="13">
        <v>512</v>
      </c>
      <c r="H1173" s="166" t="s">
        <v>266</v>
      </c>
      <c r="I1173" s="41">
        <v>0</v>
      </c>
      <c r="J1173" s="41">
        <v>0</v>
      </c>
      <c r="K1173" s="41">
        <v>0</v>
      </c>
      <c r="L1173" s="206">
        <v>0</v>
      </c>
      <c r="M1173" s="206" t="e">
        <f aca="true" t="shared" si="181" ref="M1173:M1238">(K1173/J1173)*100</f>
        <v>#DIV/0!</v>
      </c>
      <c r="N1173" s="206" t="e">
        <f t="shared" si="174"/>
        <v>#DIV/0!</v>
      </c>
      <c r="O1173" s="41">
        <v>0</v>
      </c>
      <c r="P1173" s="206" t="e">
        <f t="shared" si="179"/>
        <v>#DIV/0!</v>
      </c>
      <c r="Q1173" s="41">
        <v>0</v>
      </c>
      <c r="R1173" s="41">
        <f t="shared" si="180"/>
        <v>0</v>
      </c>
    </row>
    <row r="1174" spans="1:18" ht="12.75" hidden="1">
      <c r="A1174" s="13"/>
      <c r="B1174" s="14"/>
      <c r="C1174" s="14"/>
      <c r="D1174" s="220"/>
      <c r="E1174" s="16"/>
      <c r="F1174" s="276" t="s">
        <v>344</v>
      </c>
      <c r="G1174" s="13">
        <v>541</v>
      </c>
      <c r="H1174" s="166" t="s">
        <v>523</v>
      </c>
      <c r="I1174" s="41">
        <v>0</v>
      </c>
      <c r="J1174" s="41">
        <v>0</v>
      </c>
      <c r="K1174" s="41">
        <v>0</v>
      </c>
      <c r="L1174" s="206">
        <v>0</v>
      </c>
      <c r="M1174" s="206" t="e">
        <f t="shared" si="181"/>
        <v>#DIV/0!</v>
      </c>
      <c r="N1174" s="206" t="e">
        <f t="shared" si="174"/>
        <v>#DIV/0!</v>
      </c>
      <c r="O1174" s="41">
        <v>0</v>
      </c>
      <c r="P1174" s="206" t="e">
        <f t="shared" si="179"/>
        <v>#DIV/0!</v>
      </c>
      <c r="Q1174" s="41">
        <v>0</v>
      </c>
      <c r="R1174" s="41">
        <f t="shared" si="180"/>
        <v>0</v>
      </c>
    </row>
    <row r="1175" spans="1:18" ht="12.75">
      <c r="A1175" s="13"/>
      <c r="B1175" s="13"/>
      <c r="C1175" s="14"/>
      <c r="D1175" s="220"/>
      <c r="E1175" s="16"/>
      <c r="F1175" s="276"/>
      <c r="G1175" s="13"/>
      <c r="H1175" s="15" t="s">
        <v>51</v>
      </c>
      <c r="I1175" s="41"/>
      <c r="J1175" s="41"/>
      <c r="K1175" s="41"/>
      <c r="L1175" s="206">
        <v>0</v>
      </c>
      <c r="M1175" s="206">
        <v>0</v>
      </c>
      <c r="N1175" s="206" t="e">
        <f t="shared" si="174"/>
        <v>#DIV/0!</v>
      </c>
      <c r="O1175" s="41"/>
      <c r="P1175" s="206"/>
      <c r="Q1175" s="41"/>
      <c r="R1175" s="41"/>
    </row>
    <row r="1176" spans="1:18" ht="12.75">
      <c r="A1176" s="13"/>
      <c r="B1176" s="13"/>
      <c r="C1176" s="14"/>
      <c r="D1176" s="220"/>
      <c r="E1176" s="16"/>
      <c r="F1176" s="276"/>
      <c r="G1176" s="16" t="s">
        <v>52</v>
      </c>
      <c r="H1176" s="166" t="s">
        <v>45</v>
      </c>
      <c r="I1176" s="41">
        <f>I1158</f>
        <v>4615670</v>
      </c>
      <c r="J1176" s="41">
        <f>J1158</f>
        <v>4487000</v>
      </c>
      <c r="K1176" s="41">
        <f>K1158</f>
        <v>4800988</v>
      </c>
      <c r="L1176" s="206">
        <f>(K1176/I1176)*100</f>
        <v>104.01497507404125</v>
      </c>
      <c r="M1176" s="206">
        <f t="shared" si="181"/>
        <v>106.9977267662135</v>
      </c>
      <c r="N1176" s="206">
        <f t="shared" si="174"/>
        <v>104.01497507404125</v>
      </c>
      <c r="O1176" s="41">
        <f>O1158</f>
        <v>1086534.1</v>
      </c>
      <c r="P1176" s="206">
        <f t="shared" si="179"/>
        <v>22.631468772677625</v>
      </c>
      <c r="Q1176" s="41">
        <f>Q1158</f>
        <v>0</v>
      </c>
      <c r="R1176" s="41">
        <f t="shared" si="180"/>
        <v>1086534.1</v>
      </c>
    </row>
    <row r="1177" spans="1:18" ht="12.75">
      <c r="A1177" s="13"/>
      <c r="B1177" s="13"/>
      <c r="C1177" s="14"/>
      <c r="D1177" s="220"/>
      <c r="E1177" s="16"/>
      <c r="F1177" s="276"/>
      <c r="G1177" s="16"/>
      <c r="H1177" s="15" t="s">
        <v>103</v>
      </c>
      <c r="I1177" s="206">
        <f>I1176</f>
        <v>4615670</v>
      </c>
      <c r="J1177" s="206">
        <f>J1176</f>
        <v>4487000</v>
      </c>
      <c r="K1177" s="206">
        <f>K1176</f>
        <v>4800988</v>
      </c>
      <c r="L1177" s="206">
        <f>(K1177/I1177)*100</f>
        <v>104.01497507404125</v>
      </c>
      <c r="M1177" s="206">
        <f t="shared" si="181"/>
        <v>106.9977267662135</v>
      </c>
      <c r="N1177" s="206">
        <f t="shared" si="174"/>
        <v>104.01497507404125</v>
      </c>
      <c r="O1177" s="206">
        <f>O1176</f>
        <v>1086534.1</v>
      </c>
      <c r="P1177" s="206">
        <f t="shared" si="179"/>
        <v>22.631468772677625</v>
      </c>
      <c r="Q1177" s="206">
        <f>Q1176</f>
        <v>0</v>
      </c>
      <c r="R1177" s="41">
        <f t="shared" si="180"/>
        <v>1086534.1</v>
      </c>
    </row>
    <row r="1178" spans="1:18" ht="12.75">
      <c r="A1178" s="13"/>
      <c r="B1178" s="13"/>
      <c r="C1178" s="14"/>
      <c r="D1178" s="220"/>
      <c r="E1178" s="16"/>
      <c r="F1178" s="276"/>
      <c r="G1178" s="13"/>
      <c r="H1178" s="15" t="s">
        <v>435</v>
      </c>
      <c r="I1178" s="41"/>
      <c r="J1178" s="41"/>
      <c r="K1178" s="41"/>
      <c r="L1178" s="206"/>
      <c r="M1178" s="206"/>
      <c r="N1178" s="206" t="e">
        <f t="shared" si="174"/>
        <v>#DIV/0!</v>
      </c>
      <c r="O1178" s="41"/>
      <c r="P1178" s="206"/>
      <c r="Q1178" s="41"/>
      <c r="R1178" s="41">
        <f t="shared" si="180"/>
        <v>0</v>
      </c>
    </row>
    <row r="1179" spans="1:18" ht="12.75">
      <c r="A1179" s="13"/>
      <c r="B1179" s="13"/>
      <c r="C1179" s="14"/>
      <c r="D1179" s="220"/>
      <c r="E1179" s="16"/>
      <c r="F1179" s="276"/>
      <c r="G1179" s="16" t="s">
        <v>52</v>
      </c>
      <c r="H1179" s="166" t="s">
        <v>45</v>
      </c>
      <c r="I1179" s="41">
        <f>I1176</f>
        <v>4615670</v>
      </c>
      <c r="J1179" s="41">
        <f>J1176</f>
        <v>4487000</v>
      </c>
      <c r="K1179" s="41">
        <f>K1176</f>
        <v>4800988</v>
      </c>
      <c r="L1179" s="206">
        <f aca="true" t="shared" si="182" ref="L1179:L1207">(K1179/I1179)*100</f>
        <v>104.01497507404125</v>
      </c>
      <c r="M1179" s="206">
        <f t="shared" si="181"/>
        <v>106.9977267662135</v>
      </c>
      <c r="N1179" s="206">
        <f t="shared" si="174"/>
        <v>104.01497507404125</v>
      </c>
      <c r="O1179" s="41">
        <f>O1176</f>
        <v>1086534.1</v>
      </c>
      <c r="P1179" s="206">
        <f t="shared" si="179"/>
        <v>22.631468772677625</v>
      </c>
      <c r="Q1179" s="41">
        <f>Q1176</f>
        <v>0</v>
      </c>
      <c r="R1179" s="41">
        <f t="shared" si="180"/>
        <v>1086534.1</v>
      </c>
    </row>
    <row r="1180" spans="1:18" ht="14.25" customHeight="1">
      <c r="A1180" s="21"/>
      <c r="B1180" s="21"/>
      <c r="C1180" s="44"/>
      <c r="D1180" s="160"/>
      <c r="E1180" s="160"/>
      <c r="F1180" s="276"/>
      <c r="G1180" s="16"/>
      <c r="H1180" s="15" t="s">
        <v>436</v>
      </c>
      <c r="I1180" s="206">
        <f>I1157</f>
        <v>4615670</v>
      </c>
      <c r="J1180" s="206">
        <f>J1157</f>
        <v>4487000</v>
      </c>
      <c r="K1180" s="206">
        <f>K1157</f>
        <v>4800988</v>
      </c>
      <c r="L1180" s="206">
        <f t="shared" si="182"/>
        <v>104.01497507404125</v>
      </c>
      <c r="M1180" s="206">
        <f t="shared" si="181"/>
        <v>106.9977267662135</v>
      </c>
      <c r="N1180" s="206">
        <f t="shared" si="174"/>
        <v>104.01497507404125</v>
      </c>
      <c r="O1180" s="206">
        <f>O1157</f>
        <v>1086534.1</v>
      </c>
      <c r="P1180" s="206">
        <f t="shared" si="179"/>
        <v>22.631468772677625</v>
      </c>
      <c r="Q1180" s="206">
        <f>Q1157</f>
        <v>0</v>
      </c>
      <c r="R1180" s="41">
        <f t="shared" si="180"/>
        <v>1086534.1</v>
      </c>
    </row>
    <row r="1181" spans="1:18" ht="25.5">
      <c r="A1181" s="21"/>
      <c r="B1181" s="21"/>
      <c r="C1181" s="44"/>
      <c r="D1181" s="160"/>
      <c r="E1181" s="160"/>
      <c r="F1181" s="276"/>
      <c r="G1181" s="16"/>
      <c r="H1181" s="212" t="s">
        <v>861</v>
      </c>
      <c r="I1181" s="206">
        <f>I1182</f>
        <v>4615670</v>
      </c>
      <c r="J1181" s="206">
        <f>J1182</f>
        <v>4487000</v>
      </c>
      <c r="K1181" s="206">
        <f>K1182</f>
        <v>4800988</v>
      </c>
      <c r="L1181" s="206">
        <f t="shared" si="182"/>
        <v>104.01497507404125</v>
      </c>
      <c r="M1181" s="206">
        <f t="shared" si="181"/>
        <v>106.9977267662135</v>
      </c>
      <c r="N1181" s="206">
        <f t="shared" si="174"/>
        <v>104.01497507404125</v>
      </c>
      <c r="O1181" s="206">
        <f>O1182</f>
        <v>1086534.1</v>
      </c>
      <c r="P1181" s="206">
        <f t="shared" si="179"/>
        <v>22.631468772677625</v>
      </c>
      <c r="Q1181" s="206">
        <f>Q1182</f>
        <v>0</v>
      </c>
      <c r="R1181" s="41">
        <f t="shared" si="180"/>
        <v>1086534.1</v>
      </c>
    </row>
    <row r="1182" spans="1:18" ht="14.25" customHeight="1">
      <c r="A1182" s="21"/>
      <c r="B1182" s="21"/>
      <c r="C1182" s="44"/>
      <c r="D1182" s="160"/>
      <c r="E1182" s="160" t="s">
        <v>7</v>
      </c>
      <c r="F1182" s="276"/>
      <c r="G1182" s="16" t="s">
        <v>52</v>
      </c>
      <c r="H1182" s="166" t="s">
        <v>45</v>
      </c>
      <c r="I1182" s="206">
        <f>I1160</f>
        <v>4615670</v>
      </c>
      <c r="J1182" s="206">
        <f>J1160</f>
        <v>4487000</v>
      </c>
      <c r="K1182" s="206">
        <f>K1160</f>
        <v>4800988</v>
      </c>
      <c r="L1182" s="206">
        <f t="shared" si="182"/>
        <v>104.01497507404125</v>
      </c>
      <c r="M1182" s="206">
        <f t="shared" si="181"/>
        <v>106.9977267662135</v>
      </c>
      <c r="N1182" s="206">
        <f t="shared" si="174"/>
        <v>104.01497507404125</v>
      </c>
      <c r="O1182" s="206">
        <f>O1160</f>
        <v>1086534.1</v>
      </c>
      <c r="P1182" s="206">
        <f t="shared" si="179"/>
        <v>22.631468772677625</v>
      </c>
      <c r="Q1182" s="206">
        <f>Q1160</f>
        <v>0</v>
      </c>
      <c r="R1182" s="41">
        <f t="shared" si="180"/>
        <v>1086534.1</v>
      </c>
    </row>
    <row r="1183" spans="1:18" ht="12.75">
      <c r="A1183" s="13"/>
      <c r="B1183" s="14"/>
      <c r="C1183" s="14"/>
      <c r="D1183" s="220"/>
      <c r="E1183" s="16"/>
      <c r="F1183" s="276"/>
      <c r="G1183" s="13"/>
      <c r="H1183" s="202" t="s">
        <v>85</v>
      </c>
      <c r="I1183" s="206">
        <f>I1335+I1317</f>
        <v>19000537</v>
      </c>
      <c r="J1183" s="206">
        <f>J1335+J1317</f>
        <v>18850537</v>
      </c>
      <c r="K1183" s="206">
        <f>K1335+K1317</f>
        <v>19220999</v>
      </c>
      <c r="L1183" s="206">
        <f t="shared" si="182"/>
        <v>101.16029352223046</v>
      </c>
      <c r="M1183" s="206">
        <f t="shared" si="181"/>
        <v>101.96525966342497</v>
      </c>
      <c r="N1183" s="206">
        <f t="shared" si="174"/>
        <v>101.16029352223046</v>
      </c>
      <c r="O1183" s="206">
        <f>O1335+O1317</f>
        <v>6915295.109999999</v>
      </c>
      <c r="P1183" s="206">
        <f t="shared" si="179"/>
        <v>35.977813171937626</v>
      </c>
      <c r="Q1183" s="206">
        <f>Q1335+Q1317</f>
        <v>232600</v>
      </c>
      <c r="R1183" s="41">
        <f t="shared" si="180"/>
        <v>7147895.109999999</v>
      </c>
    </row>
    <row r="1184" spans="1:18" ht="12.75">
      <c r="A1184" s="13"/>
      <c r="B1184" s="284">
        <v>4.02</v>
      </c>
      <c r="C1184" s="14"/>
      <c r="D1184" s="220"/>
      <c r="E1184" s="16"/>
      <c r="F1184" s="276"/>
      <c r="G1184" s="13"/>
      <c r="H1184" s="15" t="s">
        <v>151</v>
      </c>
      <c r="I1184" s="206">
        <f>I1188+I1190+I1191+I1194+I1195+I1198+I1200+I1206+I1208+I1235+I1219+I1222+I1229+I1230+I1231+I1232+I1228+I1218+I1236+I1240+I1197</f>
        <v>8933000</v>
      </c>
      <c r="J1184" s="206">
        <f>J1188+J1190+J1191+J1194+J1195+J1198+J1200+J1206+J1208+J1235+J1219+J1222+J1229+J1230+J1231+J1232+J1228+J1218+J1236+J1240</f>
        <v>8883000</v>
      </c>
      <c r="K1184" s="206">
        <f>K1188+K1190+K1191+K1194+K1195+K1198+K1200+K1206+K1208+K1235+K1219+K1222+K1229+K1230+K1231+K1232+K1228+K1218+K1236+K1240+K1197</f>
        <v>7951000</v>
      </c>
      <c r="L1184" s="206">
        <f t="shared" si="182"/>
        <v>89.00705250195902</v>
      </c>
      <c r="M1184" s="206">
        <f t="shared" si="181"/>
        <v>89.50804908251718</v>
      </c>
      <c r="N1184" s="206">
        <f t="shared" si="174"/>
        <v>89.00705250195902</v>
      </c>
      <c r="O1184" s="206">
        <f>O1188+O1190+O1191+O1194+O1195+O1198+O1200+O1206+O1208+O1235+O1219+O1222+O1229+O1230+O1231+O1232+O1228+O1218+O1236+O1240+O1197</f>
        <v>3753466.52</v>
      </c>
      <c r="P1184" s="206">
        <f t="shared" si="179"/>
        <v>47.20747729845303</v>
      </c>
      <c r="Q1184" s="206">
        <f>Q1188+Q1190+Q1191+Q1194+Q1195+Q1198+Q1200+Q1206+Q1208+Q1235+Q1219+Q1222+Q1229+Q1230+Q1231+Q1232+Q1228+Q1218+Q1236+Q1240</f>
        <v>0</v>
      </c>
      <c r="R1184" s="41">
        <f t="shared" si="180"/>
        <v>3753466.52</v>
      </c>
    </row>
    <row r="1185" spans="1:18" ht="12.75">
      <c r="A1185" s="46"/>
      <c r="B1185" s="13"/>
      <c r="C1185" s="14">
        <v>820</v>
      </c>
      <c r="D1185" s="220"/>
      <c r="E1185" s="16"/>
      <c r="F1185" s="276"/>
      <c r="G1185" s="13"/>
      <c r="H1185" s="15" t="s">
        <v>86</v>
      </c>
      <c r="I1185" s="206">
        <f>I1184</f>
        <v>8933000</v>
      </c>
      <c r="J1185" s="206">
        <f>J1184</f>
        <v>8883000</v>
      </c>
      <c r="K1185" s="206">
        <f>K1184</f>
        <v>7951000</v>
      </c>
      <c r="L1185" s="206">
        <f t="shared" si="182"/>
        <v>89.00705250195902</v>
      </c>
      <c r="M1185" s="206">
        <f t="shared" si="181"/>
        <v>89.50804908251718</v>
      </c>
      <c r="N1185" s="206">
        <f t="shared" si="174"/>
        <v>89.00705250195902</v>
      </c>
      <c r="O1185" s="206">
        <f>O1184</f>
        <v>3753466.52</v>
      </c>
      <c r="P1185" s="206">
        <f t="shared" si="179"/>
        <v>47.20747729845303</v>
      </c>
      <c r="Q1185" s="206">
        <f>Q1184+Q1249</f>
        <v>232600</v>
      </c>
      <c r="R1185" s="41">
        <f t="shared" si="180"/>
        <v>3986066.52</v>
      </c>
    </row>
    <row r="1186" spans="1:18" ht="25.5">
      <c r="A1186" s="46"/>
      <c r="B1186" s="13"/>
      <c r="C1186" s="14"/>
      <c r="D1186" s="160" t="s">
        <v>665</v>
      </c>
      <c r="E1186" s="160"/>
      <c r="F1186" s="318"/>
      <c r="G1186" s="14"/>
      <c r="H1186" s="15" t="s">
        <v>863</v>
      </c>
      <c r="I1186" s="206">
        <f>I1246</f>
        <v>8933000</v>
      </c>
      <c r="J1186" s="206">
        <f>J1246</f>
        <v>8883000</v>
      </c>
      <c r="K1186" s="206">
        <f>K1246</f>
        <v>8491000</v>
      </c>
      <c r="L1186" s="206">
        <f t="shared" si="182"/>
        <v>95.05205418112617</v>
      </c>
      <c r="M1186" s="206">
        <f t="shared" si="181"/>
        <v>95.58707643814027</v>
      </c>
      <c r="N1186" s="206">
        <f t="shared" si="174"/>
        <v>95.05205418112617</v>
      </c>
      <c r="O1186" s="206">
        <f>O1246</f>
        <v>3753466.52</v>
      </c>
      <c r="P1186" s="206">
        <f t="shared" si="179"/>
        <v>44.20523519020139</v>
      </c>
      <c r="Q1186" s="206">
        <f>Q1246+Q1317</f>
        <v>0</v>
      </c>
      <c r="R1186" s="41">
        <f t="shared" si="180"/>
        <v>3753466.52</v>
      </c>
    </row>
    <row r="1187" spans="1:18" ht="25.5">
      <c r="A1187" s="46"/>
      <c r="B1187" s="13"/>
      <c r="C1187" s="14"/>
      <c r="D1187" s="160" t="s">
        <v>666</v>
      </c>
      <c r="E1187" s="160"/>
      <c r="F1187" s="318"/>
      <c r="G1187" s="14"/>
      <c r="H1187" s="15" t="s">
        <v>667</v>
      </c>
      <c r="I1187" s="206">
        <f>I1188+I1190+I1191+I1194+I1195+I1198+I1200+I1206+I1208+I1219+I1222+I1229+I1230+I1231+I1232+I1228+I1218+I1197</f>
        <v>7333000</v>
      </c>
      <c r="J1187" s="206">
        <f>J1188+J1190+J1191+J1194+J1195+J1198+J1200+J1206+J1208+J1219+J1222+J1229+J1230+J1231+J1232+J1228+J1218</f>
        <v>7283000</v>
      </c>
      <c r="K1187" s="206">
        <f>K1188+K1190+K1191+K1194+K1195+K1198+K1200+K1206+K1208+K1219+K1222+K1229+K1230+K1231+K1232+K1228+K1218+K1197</f>
        <v>7951000</v>
      </c>
      <c r="L1187" s="206">
        <f t="shared" si="182"/>
        <v>108.42765580253648</v>
      </c>
      <c r="M1187" s="206">
        <f t="shared" si="181"/>
        <v>109.17204448716188</v>
      </c>
      <c r="N1187" s="206">
        <f t="shared" si="174"/>
        <v>108.42765580253648</v>
      </c>
      <c r="O1187" s="206">
        <f>O1188+O1190+O1191+O1194+O1195+O1198+O1200+O1206+O1208+O1219+O1222+O1229+O1230+O1231+O1232+O1228+O1218+O1197</f>
        <v>3753466.52</v>
      </c>
      <c r="P1187" s="206">
        <f t="shared" si="179"/>
        <v>47.20747729845303</v>
      </c>
      <c r="Q1187" s="206">
        <f>Q1188+Q1190+Q1191+Q1194+Q1195+Q1198+Q1200+Q1206+Q1208+Q1219+Q1222+Q1229+Q1230+Q1231+Q1232+Q1228</f>
        <v>0</v>
      </c>
      <c r="R1187" s="41">
        <f t="shared" si="180"/>
        <v>3753466.52</v>
      </c>
    </row>
    <row r="1188" spans="1:18" ht="12.75">
      <c r="A1188" s="13"/>
      <c r="B1188" s="13"/>
      <c r="C1188" s="14"/>
      <c r="D1188" s="220"/>
      <c r="E1188" s="16"/>
      <c r="F1188" s="20" t="s">
        <v>365</v>
      </c>
      <c r="G1188" s="13">
        <v>411</v>
      </c>
      <c r="H1188" s="166" t="s">
        <v>117</v>
      </c>
      <c r="I1188" s="41">
        <f aca="true" t="shared" si="183" ref="I1188:O1188">I1189</f>
        <v>3916000</v>
      </c>
      <c r="J1188" s="41">
        <f t="shared" si="183"/>
        <v>3916000</v>
      </c>
      <c r="K1188" s="41">
        <f t="shared" si="183"/>
        <v>4500000</v>
      </c>
      <c r="L1188" s="41">
        <f t="shared" si="183"/>
        <v>114.9131767109295</v>
      </c>
      <c r="M1188" s="41">
        <f t="shared" si="183"/>
        <v>114.9131767109295</v>
      </c>
      <c r="N1188" s="41">
        <f t="shared" si="183"/>
        <v>114.9131767109295</v>
      </c>
      <c r="O1188" s="41">
        <f t="shared" si="183"/>
        <v>2235456.86</v>
      </c>
      <c r="P1188" s="206">
        <f t="shared" si="179"/>
        <v>49.67681911111111</v>
      </c>
      <c r="Q1188" s="41">
        <v>0</v>
      </c>
      <c r="R1188" s="41">
        <f t="shared" si="180"/>
        <v>2235456.86</v>
      </c>
    </row>
    <row r="1189" spans="1:18" ht="12.75">
      <c r="A1189" s="13"/>
      <c r="B1189" s="13"/>
      <c r="C1189" s="14"/>
      <c r="D1189" s="220"/>
      <c r="E1189" s="16"/>
      <c r="F1189" s="20"/>
      <c r="G1189" s="13"/>
      <c r="H1189" s="174" t="s">
        <v>107</v>
      </c>
      <c r="I1189" s="41">
        <v>3916000</v>
      </c>
      <c r="J1189" s="41">
        <v>3916000</v>
      </c>
      <c r="K1189" s="296">
        <v>4500000</v>
      </c>
      <c r="L1189" s="206">
        <f t="shared" si="182"/>
        <v>114.9131767109295</v>
      </c>
      <c r="M1189" s="206">
        <f t="shared" si="181"/>
        <v>114.9131767109295</v>
      </c>
      <c r="N1189" s="206">
        <f t="shared" si="174"/>
        <v>114.9131767109295</v>
      </c>
      <c r="O1189" s="296">
        <v>2235456.86</v>
      </c>
      <c r="P1189" s="206">
        <f t="shared" si="179"/>
        <v>49.67681911111111</v>
      </c>
      <c r="Q1189" s="41">
        <v>0</v>
      </c>
      <c r="R1189" s="41">
        <f t="shared" si="180"/>
        <v>2235456.86</v>
      </c>
    </row>
    <row r="1190" spans="1:18" ht="12.75">
      <c r="A1190" s="13"/>
      <c r="B1190" s="13"/>
      <c r="C1190" s="14"/>
      <c r="D1190" s="220"/>
      <c r="E1190" s="16"/>
      <c r="F1190" s="20" t="s">
        <v>366</v>
      </c>
      <c r="G1190" s="13">
        <v>412</v>
      </c>
      <c r="H1190" s="166" t="s">
        <v>38</v>
      </c>
      <c r="I1190" s="41">
        <v>672000</v>
      </c>
      <c r="J1190" s="41">
        <v>672000</v>
      </c>
      <c r="K1190" s="296">
        <v>750000</v>
      </c>
      <c r="L1190" s="206">
        <f t="shared" si="182"/>
        <v>111.60714285714286</v>
      </c>
      <c r="M1190" s="206">
        <f t="shared" si="181"/>
        <v>111.60714285714286</v>
      </c>
      <c r="N1190" s="206">
        <f t="shared" si="174"/>
        <v>111.60714285714286</v>
      </c>
      <c r="O1190" s="296">
        <v>372203.59</v>
      </c>
      <c r="P1190" s="206">
        <f t="shared" si="179"/>
        <v>49.62714533333334</v>
      </c>
      <c r="Q1190" s="41">
        <v>0</v>
      </c>
      <c r="R1190" s="41">
        <f t="shared" si="180"/>
        <v>372203.59</v>
      </c>
    </row>
    <row r="1191" spans="1:18" ht="12.75">
      <c r="A1191" s="13"/>
      <c r="B1191" s="13"/>
      <c r="C1191" s="14"/>
      <c r="D1191" s="220"/>
      <c r="E1191" s="16"/>
      <c r="F1191" s="20" t="s">
        <v>367</v>
      </c>
      <c r="G1191" s="13">
        <v>413</v>
      </c>
      <c r="H1191" s="174" t="s">
        <v>39</v>
      </c>
      <c r="I1191" s="41">
        <f aca="true" t="shared" si="184" ref="I1191:O1191">I1193+I1192</f>
        <v>70000</v>
      </c>
      <c r="J1191" s="41">
        <f t="shared" si="184"/>
        <v>70000</v>
      </c>
      <c r="K1191" s="41">
        <f t="shared" si="184"/>
        <v>4000</v>
      </c>
      <c r="L1191" s="41">
        <f t="shared" si="184"/>
        <v>0</v>
      </c>
      <c r="M1191" s="41">
        <f t="shared" si="184"/>
        <v>100</v>
      </c>
      <c r="N1191" s="41">
        <f t="shared" si="184"/>
        <v>100</v>
      </c>
      <c r="O1191" s="41">
        <f t="shared" si="184"/>
        <v>0</v>
      </c>
      <c r="P1191" s="206">
        <f t="shared" si="179"/>
        <v>0</v>
      </c>
      <c r="Q1191" s="41">
        <v>0</v>
      </c>
      <c r="R1191" s="41">
        <f t="shared" si="180"/>
        <v>0</v>
      </c>
    </row>
    <row r="1192" spans="1:18" ht="12.75">
      <c r="A1192" s="13"/>
      <c r="B1192" s="13"/>
      <c r="C1192" s="14"/>
      <c r="D1192" s="220"/>
      <c r="E1192" s="16"/>
      <c r="F1192" s="20"/>
      <c r="G1192" s="13"/>
      <c r="H1192" s="166" t="s">
        <v>539</v>
      </c>
      <c r="I1192" s="41">
        <v>4000</v>
      </c>
      <c r="J1192" s="41">
        <v>4000</v>
      </c>
      <c r="K1192" s="41">
        <v>4000</v>
      </c>
      <c r="L1192" s="206">
        <v>0</v>
      </c>
      <c r="M1192" s="206">
        <f t="shared" si="181"/>
        <v>100</v>
      </c>
      <c r="N1192" s="206">
        <f t="shared" si="174"/>
        <v>100</v>
      </c>
      <c r="O1192" s="41">
        <v>0</v>
      </c>
      <c r="P1192" s="206">
        <f t="shared" si="179"/>
        <v>0</v>
      </c>
      <c r="Q1192" s="41">
        <v>0</v>
      </c>
      <c r="R1192" s="41">
        <f t="shared" si="180"/>
        <v>0</v>
      </c>
    </row>
    <row r="1193" spans="1:18" ht="12.75">
      <c r="A1193" s="13"/>
      <c r="B1193" s="13"/>
      <c r="C1193" s="14"/>
      <c r="D1193" s="220"/>
      <c r="E1193" s="16"/>
      <c r="F1193" s="20"/>
      <c r="G1193" s="13"/>
      <c r="H1193" s="166" t="s">
        <v>55</v>
      </c>
      <c r="I1193" s="41">
        <v>66000</v>
      </c>
      <c r="J1193" s="41">
        <v>66000</v>
      </c>
      <c r="K1193" s="41">
        <v>0</v>
      </c>
      <c r="L1193" s="206">
        <f t="shared" si="182"/>
        <v>0</v>
      </c>
      <c r="M1193" s="206">
        <f t="shared" si="181"/>
        <v>0</v>
      </c>
      <c r="N1193" s="206">
        <f t="shared" si="174"/>
        <v>0</v>
      </c>
      <c r="O1193" s="41">
        <v>0</v>
      </c>
      <c r="P1193" s="206">
        <v>0</v>
      </c>
      <c r="Q1193" s="41">
        <v>0</v>
      </c>
      <c r="R1193" s="41">
        <f t="shared" si="180"/>
        <v>0</v>
      </c>
    </row>
    <row r="1194" spans="1:18" ht="12.75">
      <c r="A1194" s="13"/>
      <c r="B1194" s="13"/>
      <c r="C1194" s="14"/>
      <c r="D1194" s="220"/>
      <c r="E1194" s="16"/>
      <c r="F1194" s="20" t="s">
        <v>368</v>
      </c>
      <c r="G1194" s="13">
        <v>414</v>
      </c>
      <c r="H1194" s="166" t="s">
        <v>100</v>
      </c>
      <c r="I1194" s="41">
        <v>100000</v>
      </c>
      <c r="J1194" s="41">
        <v>50000</v>
      </c>
      <c r="K1194" s="41">
        <v>50000</v>
      </c>
      <c r="L1194" s="206">
        <f t="shared" si="182"/>
        <v>50</v>
      </c>
      <c r="M1194" s="206">
        <f t="shared" si="181"/>
        <v>100</v>
      </c>
      <c r="N1194" s="206">
        <f t="shared" si="174"/>
        <v>50</v>
      </c>
      <c r="O1194" s="41">
        <v>0</v>
      </c>
      <c r="P1194" s="206">
        <f t="shared" si="179"/>
        <v>0</v>
      </c>
      <c r="Q1194" s="41">
        <v>0</v>
      </c>
      <c r="R1194" s="41">
        <f t="shared" si="180"/>
        <v>0</v>
      </c>
    </row>
    <row r="1195" spans="1:18" ht="12.75" hidden="1">
      <c r="A1195" s="13"/>
      <c r="B1195" s="13"/>
      <c r="C1195" s="14"/>
      <c r="D1195" s="220"/>
      <c r="E1195" s="16"/>
      <c r="F1195" s="20"/>
      <c r="G1195" s="13">
        <v>415</v>
      </c>
      <c r="H1195" s="166" t="s">
        <v>40</v>
      </c>
      <c r="I1195" s="41">
        <f>I1196</f>
        <v>0</v>
      </c>
      <c r="J1195" s="41">
        <f>J1196</f>
        <v>0</v>
      </c>
      <c r="K1195" s="41">
        <f>K1196</f>
        <v>0</v>
      </c>
      <c r="L1195" s="206" t="e">
        <f>(K1195/I1195)*100</f>
        <v>#DIV/0!</v>
      </c>
      <c r="M1195" s="206" t="e">
        <f t="shared" si="181"/>
        <v>#DIV/0!</v>
      </c>
      <c r="N1195" s="206" t="e">
        <f t="shared" si="174"/>
        <v>#DIV/0!</v>
      </c>
      <c r="O1195" s="41">
        <f>O1196</f>
        <v>0</v>
      </c>
      <c r="P1195" s="206" t="e">
        <f t="shared" si="179"/>
        <v>#DIV/0!</v>
      </c>
      <c r="Q1195" s="41">
        <v>0</v>
      </c>
      <c r="R1195" s="41">
        <f t="shared" si="180"/>
        <v>0</v>
      </c>
    </row>
    <row r="1196" spans="1:18" ht="12.75" hidden="1">
      <c r="A1196" s="13"/>
      <c r="B1196" s="13"/>
      <c r="C1196" s="14"/>
      <c r="D1196" s="220"/>
      <c r="E1196" s="16"/>
      <c r="F1196" s="20"/>
      <c r="G1196" s="13"/>
      <c r="H1196" s="166" t="s">
        <v>87</v>
      </c>
      <c r="I1196" s="41">
        <v>0</v>
      </c>
      <c r="J1196" s="41">
        <v>0</v>
      </c>
      <c r="K1196" s="41">
        <v>0</v>
      </c>
      <c r="L1196" s="206" t="e">
        <f t="shared" si="182"/>
        <v>#DIV/0!</v>
      </c>
      <c r="M1196" s="206" t="e">
        <f t="shared" si="181"/>
        <v>#DIV/0!</v>
      </c>
      <c r="N1196" s="206" t="e">
        <f t="shared" si="174"/>
        <v>#DIV/0!</v>
      </c>
      <c r="O1196" s="41">
        <v>0</v>
      </c>
      <c r="P1196" s="206" t="e">
        <f t="shared" si="179"/>
        <v>#DIV/0!</v>
      </c>
      <c r="Q1196" s="41">
        <v>0</v>
      </c>
      <c r="R1196" s="41">
        <f t="shared" si="180"/>
        <v>0</v>
      </c>
    </row>
    <row r="1197" spans="1:18" ht="12.75">
      <c r="A1197" s="13"/>
      <c r="B1197" s="13"/>
      <c r="C1197" s="14"/>
      <c r="D1197" s="220"/>
      <c r="E1197" s="16"/>
      <c r="F1197" s="20" t="s">
        <v>369</v>
      </c>
      <c r="G1197" s="13">
        <v>415</v>
      </c>
      <c r="H1197" s="173" t="s">
        <v>1150</v>
      </c>
      <c r="I1197" s="41">
        <v>18000</v>
      </c>
      <c r="J1197" s="41"/>
      <c r="K1197" s="41">
        <v>77000</v>
      </c>
      <c r="L1197" s="206">
        <f t="shared" si="182"/>
        <v>427.77777777777777</v>
      </c>
      <c r="M1197" s="206"/>
      <c r="N1197" s="206">
        <f t="shared" si="174"/>
        <v>427.77777777777777</v>
      </c>
      <c r="O1197" s="41">
        <v>30823.6</v>
      </c>
      <c r="P1197" s="206">
        <f t="shared" si="179"/>
        <v>40.03064935064935</v>
      </c>
      <c r="Q1197" s="41">
        <v>0</v>
      </c>
      <c r="R1197" s="41">
        <f t="shared" si="180"/>
        <v>30823.6</v>
      </c>
    </row>
    <row r="1198" spans="1:18" ht="12.75">
      <c r="A1198" s="13"/>
      <c r="B1198" s="13"/>
      <c r="C1198" s="14"/>
      <c r="D1198" s="220"/>
      <c r="E1198" s="16"/>
      <c r="F1198" s="20"/>
      <c r="G1198" s="13">
        <v>416</v>
      </c>
      <c r="H1198" s="166" t="s">
        <v>207</v>
      </c>
      <c r="I1198" s="41">
        <f>I1199</f>
        <v>160000</v>
      </c>
      <c r="J1198" s="41">
        <f>J1199</f>
        <v>160000</v>
      </c>
      <c r="K1198" s="41">
        <f>K1199</f>
        <v>0</v>
      </c>
      <c r="L1198" s="206">
        <v>0</v>
      </c>
      <c r="M1198" s="206">
        <v>0</v>
      </c>
      <c r="N1198" s="206">
        <f t="shared" si="174"/>
        <v>0</v>
      </c>
      <c r="O1198" s="41">
        <f>O1199</f>
        <v>0</v>
      </c>
      <c r="P1198" s="206">
        <v>0</v>
      </c>
      <c r="Q1198" s="41">
        <v>0</v>
      </c>
      <c r="R1198" s="41">
        <f t="shared" si="180"/>
        <v>0</v>
      </c>
    </row>
    <row r="1199" spans="1:18" ht="12.75">
      <c r="A1199" s="13"/>
      <c r="B1199" s="13"/>
      <c r="C1199" s="14"/>
      <c r="D1199" s="220"/>
      <c r="E1199" s="16"/>
      <c r="F1199" s="20"/>
      <c r="G1199" s="13"/>
      <c r="H1199" s="166" t="s">
        <v>207</v>
      </c>
      <c r="I1199" s="41">
        <v>160000</v>
      </c>
      <c r="J1199" s="41">
        <v>160000</v>
      </c>
      <c r="K1199" s="41">
        <v>0</v>
      </c>
      <c r="L1199" s="206">
        <v>0</v>
      </c>
      <c r="M1199" s="206">
        <v>0</v>
      </c>
      <c r="N1199" s="206">
        <f t="shared" si="174"/>
        <v>0</v>
      </c>
      <c r="O1199" s="41">
        <v>0</v>
      </c>
      <c r="P1199" s="206">
        <v>0</v>
      </c>
      <c r="Q1199" s="41">
        <v>0</v>
      </c>
      <c r="R1199" s="41">
        <f t="shared" si="180"/>
        <v>0</v>
      </c>
    </row>
    <row r="1200" spans="1:18" ht="12.75">
      <c r="A1200" s="13"/>
      <c r="B1200" s="13"/>
      <c r="C1200" s="14"/>
      <c r="D1200" s="220"/>
      <c r="E1200" s="16"/>
      <c r="F1200" s="20" t="s">
        <v>370</v>
      </c>
      <c r="G1200" s="13">
        <v>421</v>
      </c>
      <c r="H1200" s="166" t="s">
        <v>59</v>
      </c>
      <c r="I1200" s="41">
        <f aca="true" t="shared" si="185" ref="I1200:O1200">SUM(I1201:I1205)</f>
        <v>615000</v>
      </c>
      <c r="J1200" s="41">
        <f t="shared" si="185"/>
        <v>615000</v>
      </c>
      <c r="K1200" s="41">
        <f t="shared" si="185"/>
        <v>580000</v>
      </c>
      <c r="L1200" s="41">
        <f t="shared" si="185"/>
        <v>472.3076923076923</v>
      </c>
      <c r="M1200" s="41">
        <f t="shared" si="185"/>
        <v>472.3076923076923</v>
      </c>
      <c r="N1200" s="41">
        <f t="shared" si="185"/>
        <v>472.3076923076923</v>
      </c>
      <c r="O1200" s="41">
        <f t="shared" si="185"/>
        <v>265645.49</v>
      </c>
      <c r="P1200" s="206">
        <f t="shared" si="179"/>
        <v>45.80094655172414</v>
      </c>
      <c r="Q1200" s="41">
        <v>0</v>
      </c>
      <c r="R1200" s="41">
        <f t="shared" si="180"/>
        <v>265645.49</v>
      </c>
    </row>
    <row r="1201" spans="1:18" ht="12.75">
      <c r="A1201" s="13"/>
      <c r="B1201" s="13"/>
      <c r="C1201" s="14"/>
      <c r="D1201" s="220"/>
      <c r="E1201" s="16"/>
      <c r="F1201" s="276"/>
      <c r="G1201" s="13"/>
      <c r="H1201" s="174" t="s">
        <v>88</v>
      </c>
      <c r="I1201" s="41">
        <v>25000</v>
      </c>
      <c r="J1201" s="41">
        <v>25000</v>
      </c>
      <c r="K1201" s="296">
        <v>20000</v>
      </c>
      <c r="L1201" s="206">
        <f t="shared" si="182"/>
        <v>80</v>
      </c>
      <c r="M1201" s="206">
        <f t="shared" si="181"/>
        <v>80</v>
      </c>
      <c r="N1201" s="206">
        <f t="shared" si="174"/>
        <v>80</v>
      </c>
      <c r="O1201" s="296">
        <v>6930.13</v>
      </c>
      <c r="P1201" s="206">
        <f t="shared" si="179"/>
        <v>34.65065</v>
      </c>
      <c r="Q1201" s="41">
        <v>0</v>
      </c>
      <c r="R1201" s="41">
        <f t="shared" si="180"/>
        <v>6930.13</v>
      </c>
    </row>
    <row r="1202" spans="1:18" ht="12.75">
      <c r="A1202" s="13"/>
      <c r="B1202" s="13"/>
      <c r="C1202" s="14"/>
      <c r="D1202" s="220"/>
      <c r="E1202" s="16"/>
      <c r="F1202" s="276"/>
      <c r="G1202" s="13"/>
      <c r="H1202" s="166" t="s">
        <v>208</v>
      </c>
      <c r="I1202" s="41">
        <v>390000</v>
      </c>
      <c r="J1202" s="41">
        <v>390000</v>
      </c>
      <c r="K1202" s="41">
        <v>360000</v>
      </c>
      <c r="L1202" s="206">
        <f t="shared" si="182"/>
        <v>92.3076923076923</v>
      </c>
      <c r="M1202" s="206">
        <f t="shared" si="181"/>
        <v>92.3076923076923</v>
      </c>
      <c r="N1202" s="206">
        <f t="shared" si="174"/>
        <v>92.3076923076923</v>
      </c>
      <c r="O1202" s="41">
        <v>172091.39</v>
      </c>
      <c r="P1202" s="206">
        <f t="shared" si="179"/>
        <v>47.803163888888896</v>
      </c>
      <c r="Q1202" s="41">
        <v>0</v>
      </c>
      <c r="R1202" s="41">
        <f t="shared" si="180"/>
        <v>172091.39</v>
      </c>
    </row>
    <row r="1203" spans="1:18" ht="12.75">
      <c r="A1203" s="13"/>
      <c r="B1203" s="13"/>
      <c r="C1203" s="14"/>
      <c r="D1203" s="220"/>
      <c r="E1203" s="16"/>
      <c r="F1203" s="276"/>
      <c r="G1203" s="13"/>
      <c r="H1203" s="166" t="s">
        <v>118</v>
      </c>
      <c r="I1203" s="41">
        <v>30000</v>
      </c>
      <c r="J1203" s="41">
        <v>30000</v>
      </c>
      <c r="K1203" s="41">
        <v>30000</v>
      </c>
      <c r="L1203" s="206">
        <f t="shared" si="182"/>
        <v>100</v>
      </c>
      <c r="M1203" s="206">
        <f t="shared" si="181"/>
        <v>100</v>
      </c>
      <c r="N1203" s="206">
        <f t="shared" si="174"/>
        <v>100</v>
      </c>
      <c r="O1203" s="41">
        <v>7829</v>
      </c>
      <c r="P1203" s="206">
        <f t="shared" si="179"/>
        <v>26.096666666666668</v>
      </c>
      <c r="Q1203" s="41">
        <v>0</v>
      </c>
      <c r="R1203" s="41">
        <f t="shared" si="180"/>
        <v>7829</v>
      </c>
    </row>
    <row r="1204" spans="1:18" ht="12.75">
      <c r="A1204" s="13"/>
      <c r="B1204" s="13"/>
      <c r="C1204" s="14"/>
      <c r="D1204" s="220"/>
      <c r="E1204" s="16"/>
      <c r="F1204" s="276"/>
      <c r="G1204" s="13"/>
      <c r="H1204" s="166" t="s">
        <v>512</v>
      </c>
      <c r="I1204" s="41">
        <v>70000</v>
      </c>
      <c r="J1204" s="41">
        <v>70000</v>
      </c>
      <c r="K1204" s="41">
        <v>70000</v>
      </c>
      <c r="L1204" s="206">
        <f t="shared" si="182"/>
        <v>100</v>
      </c>
      <c r="M1204" s="206">
        <f t="shared" si="181"/>
        <v>100</v>
      </c>
      <c r="N1204" s="206">
        <f t="shared" si="174"/>
        <v>100</v>
      </c>
      <c r="O1204" s="41">
        <v>31093.22</v>
      </c>
      <c r="P1204" s="206">
        <f t="shared" si="179"/>
        <v>44.418885714285715</v>
      </c>
      <c r="Q1204" s="41">
        <v>0</v>
      </c>
      <c r="R1204" s="41">
        <f t="shared" si="180"/>
        <v>31093.22</v>
      </c>
    </row>
    <row r="1205" spans="1:18" ht="12.75">
      <c r="A1205" s="13"/>
      <c r="B1205" s="13"/>
      <c r="C1205" s="14"/>
      <c r="D1205" s="220"/>
      <c r="E1205" s="16"/>
      <c r="F1205" s="276"/>
      <c r="G1205" s="13"/>
      <c r="H1205" s="166" t="s">
        <v>61</v>
      </c>
      <c r="I1205" s="41">
        <v>100000</v>
      </c>
      <c r="J1205" s="41">
        <v>100000</v>
      </c>
      <c r="K1205" s="41">
        <v>100000</v>
      </c>
      <c r="L1205" s="206">
        <f t="shared" si="182"/>
        <v>100</v>
      </c>
      <c r="M1205" s="206">
        <f t="shared" si="181"/>
        <v>100</v>
      </c>
      <c r="N1205" s="206">
        <f aca="true" t="shared" si="186" ref="N1205:N1269">K1205/I1205*100</f>
        <v>100</v>
      </c>
      <c r="O1205" s="41">
        <v>47701.75</v>
      </c>
      <c r="P1205" s="206">
        <f t="shared" si="179"/>
        <v>47.70175</v>
      </c>
      <c r="Q1205" s="41">
        <v>0</v>
      </c>
      <c r="R1205" s="41">
        <f t="shared" si="180"/>
        <v>47701.75</v>
      </c>
    </row>
    <row r="1206" spans="1:18" ht="12.75">
      <c r="A1206" s="13"/>
      <c r="B1206" s="14"/>
      <c r="C1206" s="14"/>
      <c r="D1206" s="220"/>
      <c r="E1206" s="16"/>
      <c r="F1206" s="20" t="s">
        <v>371</v>
      </c>
      <c r="G1206" s="13">
        <v>422</v>
      </c>
      <c r="H1206" s="175" t="s">
        <v>62</v>
      </c>
      <c r="I1206" s="41">
        <f>I1207</f>
        <v>40000</v>
      </c>
      <c r="J1206" s="41">
        <f>J1207</f>
        <v>40000</v>
      </c>
      <c r="K1206" s="41">
        <f>K1207</f>
        <v>20000</v>
      </c>
      <c r="L1206" s="206">
        <f t="shared" si="182"/>
        <v>50</v>
      </c>
      <c r="M1206" s="206">
        <f t="shared" si="181"/>
        <v>50</v>
      </c>
      <c r="N1206" s="206">
        <f t="shared" si="186"/>
        <v>50</v>
      </c>
      <c r="O1206" s="41">
        <v>0</v>
      </c>
      <c r="P1206" s="206">
        <f t="shared" si="179"/>
        <v>0</v>
      </c>
      <c r="Q1206" s="41">
        <v>0</v>
      </c>
      <c r="R1206" s="41">
        <f t="shared" si="180"/>
        <v>0</v>
      </c>
    </row>
    <row r="1207" spans="1:18" ht="12.75">
      <c r="A1207" s="13"/>
      <c r="B1207" s="13"/>
      <c r="C1207" s="14"/>
      <c r="D1207" s="220"/>
      <c r="E1207" s="16"/>
      <c r="F1207" s="20"/>
      <c r="G1207" s="13"/>
      <c r="H1207" s="175" t="s">
        <v>89</v>
      </c>
      <c r="I1207" s="41">
        <v>40000</v>
      </c>
      <c r="J1207" s="41">
        <v>40000</v>
      </c>
      <c r="K1207" s="296">
        <v>20000</v>
      </c>
      <c r="L1207" s="206">
        <f t="shared" si="182"/>
        <v>50</v>
      </c>
      <c r="M1207" s="206">
        <f t="shared" si="181"/>
        <v>50</v>
      </c>
      <c r="N1207" s="206">
        <f t="shared" si="186"/>
        <v>50</v>
      </c>
      <c r="O1207" s="296">
        <v>0</v>
      </c>
      <c r="P1207" s="206">
        <f t="shared" si="179"/>
        <v>0</v>
      </c>
      <c r="Q1207" s="41">
        <v>0</v>
      </c>
      <c r="R1207" s="41">
        <f t="shared" si="180"/>
        <v>0</v>
      </c>
    </row>
    <row r="1208" spans="1:18" ht="12.75">
      <c r="A1208" s="13"/>
      <c r="B1208" s="13"/>
      <c r="C1208" s="14"/>
      <c r="D1208" s="220"/>
      <c r="E1208" s="16"/>
      <c r="F1208" s="20" t="s">
        <v>1092</v>
      </c>
      <c r="G1208" s="13">
        <v>423</v>
      </c>
      <c r="H1208" s="175" t="s">
        <v>42</v>
      </c>
      <c r="I1208" s="41">
        <f aca="true" t="shared" si="187" ref="I1208:O1208">I1209+SUM(I1210:I1215)</f>
        <v>840000</v>
      </c>
      <c r="J1208" s="41">
        <f t="shared" si="187"/>
        <v>835000</v>
      </c>
      <c r="K1208" s="41">
        <f t="shared" si="187"/>
        <v>1167000</v>
      </c>
      <c r="L1208" s="41">
        <f t="shared" si="187"/>
        <v>487.34375</v>
      </c>
      <c r="M1208" s="41">
        <f t="shared" si="187"/>
        <v>487.34375</v>
      </c>
      <c r="N1208" s="41" t="e">
        <f t="shared" si="187"/>
        <v>#DIV/0!</v>
      </c>
      <c r="O1208" s="41">
        <f t="shared" si="187"/>
        <v>671762.78</v>
      </c>
      <c r="P1208" s="206">
        <f t="shared" si="179"/>
        <v>57.56322022279349</v>
      </c>
      <c r="Q1208" s="41">
        <f>Q1209+SUM(Q1210:Q1215)</f>
        <v>0</v>
      </c>
      <c r="R1208" s="41">
        <f t="shared" si="180"/>
        <v>671762.78</v>
      </c>
    </row>
    <row r="1209" spans="1:18" ht="12.75">
      <c r="A1209" s="13"/>
      <c r="B1209" s="13"/>
      <c r="C1209" s="14"/>
      <c r="D1209" s="220"/>
      <c r="E1209" s="16"/>
      <c r="F1209" s="276"/>
      <c r="G1209" s="13"/>
      <c r="H1209" s="175" t="s">
        <v>119</v>
      </c>
      <c r="I1209" s="41">
        <v>15000</v>
      </c>
      <c r="J1209" s="41">
        <v>10000</v>
      </c>
      <c r="K1209" s="41">
        <v>0</v>
      </c>
      <c r="L1209" s="206">
        <f aca="true" t="shared" si="188" ref="L1209:L1214">(K1209/I1209)*100</f>
        <v>0</v>
      </c>
      <c r="M1209" s="206">
        <f t="shared" si="181"/>
        <v>0</v>
      </c>
      <c r="N1209" s="206">
        <f t="shared" si="186"/>
        <v>0</v>
      </c>
      <c r="O1209" s="41">
        <v>0</v>
      </c>
      <c r="P1209" s="206">
        <v>0</v>
      </c>
      <c r="Q1209" s="41">
        <v>0</v>
      </c>
      <c r="R1209" s="41">
        <f t="shared" si="180"/>
        <v>0</v>
      </c>
    </row>
    <row r="1210" spans="1:18" ht="12.75">
      <c r="A1210" s="13"/>
      <c r="B1210" s="13"/>
      <c r="C1210" s="14"/>
      <c r="D1210" s="220"/>
      <c r="E1210" s="16"/>
      <c r="F1210" s="276"/>
      <c r="G1210" s="13"/>
      <c r="H1210" s="175" t="s">
        <v>64</v>
      </c>
      <c r="I1210" s="41">
        <v>15000</v>
      </c>
      <c r="J1210" s="41">
        <v>15000</v>
      </c>
      <c r="K1210" s="41">
        <v>10000</v>
      </c>
      <c r="L1210" s="206">
        <f t="shared" si="188"/>
        <v>66.66666666666666</v>
      </c>
      <c r="M1210" s="206">
        <f t="shared" si="181"/>
        <v>66.66666666666666</v>
      </c>
      <c r="N1210" s="206">
        <f t="shared" si="186"/>
        <v>66.66666666666666</v>
      </c>
      <c r="O1210" s="41"/>
      <c r="P1210" s="206">
        <f t="shared" si="179"/>
        <v>0</v>
      </c>
      <c r="Q1210" s="41">
        <v>0</v>
      </c>
      <c r="R1210" s="41">
        <f t="shared" si="180"/>
        <v>0</v>
      </c>
    </row>
    <row r="1211" spans="1:18" ht="12.75">
      <c r="A1211" s="13"/>
      <c r="B1211" s="13"/>
      <c r="C1211" s="14"/>
      <c r="D1211" s="220"/>
      <c r="E1211" s="16"/>
      <c r="F1211" s="276"/>
      <c r="G1211" s="13"/>
      <c r="H1211" s="175" t="s">
        <v>209</v>
      </c>
      <c r="I1211" s="42">
        <v>60000</v>
      </c>
      <c r="J1211" s="42">
        <v>60000</v>
      </c>
      <c r="K1211" s="42">
        <v>50000</v>
      </c>
      <c r="L1211" s="206">
        <f t="shared" si="188"/>
        <v>83.33333333333334</v>
      </c>
      <c r="M1211" s="206">
        <f t="shared" si="181"/>
        <v>83.33333333333334</v>
      </c>
      <c r="N1211" s="206">
        <f t="shared" si="186"/>
        <v>83.33333333333334</v>
      </c>
      <c r="O1211" s="42">
        <v>15360</v>
      </c>
      <c r="P1211" s="206">
        <f t="shared" si="179"/>
        <v>30.72</v>
      </c>
      <c r="Q1211" s="41">
        <v>0</v>
      </c>
      <c r="R1211" s="41">
        <f t="shared" si="180"/>
        <v>15360</v>
      </c>
    </row>
    <row r="1212" spans="1:18" ht="12.75">
      <c r="A1212" s="13"/>
      <c r="B1212" s="13"/>
      <c r="C1212" s="14"/>
      <c r="D1212" s="220"/>
      <c r="E1212" s="16"/>
      <c r="F1212" s="276"/>
      <c r="G1212" s="13"/>
      <c r="H1212" s="176" t="s">
        <v>120</v>
      </c>
      <c r="I1212" s="41">
        <v>60000</v>
      </c>
      <c r="J1212" s="41">
        <v>60000</v>
      </c>
      <c r="K1212" s="41">
        <v>60000</v>
      </c>
      <c r="L1212" s="206">
        <f t="shared" si="188"/>
        <v>100</v>
      </c>
      <c r="M1212" s="206">
        <f t="shared" si="181"/>
        <v>100</v>
      </c>
      <c r="N1212" s="206">
        <f t="shared" si="186"/>
        <v>100</v>
      </c>
      <c r="O1212" s="41"/>
      <c r="P1212" s="206">
        <f t="shared" si="179"/>
        <v>0</v>
      </c>
      <c r="Q1212" s="41">
        <v>0</v>
      </c>
      <c r="R1212" s="41">
        <f t="shared" si="180"/>
        <v>0</v>
      </c>
    </row>
    <row r="1213" spans="1:18" ht="12.75">
      <c r="A1213" s="13"/>
      <c r="B1213" s="13"/>
      <c r="C1213" s="14"/>
      <c r="D1213" s="220"/>
      <c r="E1213" s="16"/>
      <c r="F1213" s="276"/>
      <c r="G1213" s="13"/>
      <c r="H1213" s="166" t="s">
        <v>43</v>
      </c>
      <c r="I1213" s="41">
        <v>50000</v>
      </c>
      <c r="J1213" s="41">
        <v>50000</v>
      </c>
      <c r="K1213" s="41">
        <v>40000</v>
      </c>
      <c r="L1213" s="206">
        <f t="shared" si="188"/>
        <v>80</v>
      </c>
      <c r="M1213" s="206">
        <f t="shared" si="181"/>
        <v>80</v>
      </c>
      <c r="N1213" s="206">
        <f t="shared" si="186"/>
        <v>80</v>
      </c>
      <c r="O1213" s="41">
        <v>0</v>
      </c>
      <c r="P1213" s="206">
        <f t="shared" si="179"/>
        <v>0</v>
      </c>
      <c r="Q1213" s="41">
        <v>0</v>
      </c>
      <c r="R1213" s="41">
        <f t="shared" si="180"/>
        <v>0</v>
      </c>
    </row>
    <row r="1214" spans="1:18" ht="12.75">
      <c r="A1214" s="13"/>
      <c r="B1214" s="13"/>
      <c r="C1214" s="14"/>
      <c r="D1214" s="220"/>
      <c r="E1214" s="16"/>
      <c r="F1214" s="276"/>
      <c r="G1214" s="13"/>
      <c r="H1214" s="166" t="s">
        <v>90</v>
      </c>
      <c r="I1214" s="41">
        <v>640000</v>
      </c>
      <c r="J1214" s="41">
        <v>640000</v>
      </c>
      <c r="K1214" s="296">
        <v>1007000</v>
      </c>
      <c r="L1214" s="206">
        <f t="shared" si="188"/>
        <v>157.34375</v>
      </c>
      <c r="M1214" s="206">
        <f t="shared" si="181"/>
        <v>157.34375</v>
      </c>
      <c r="N1214" s="206">
        <f t="shared" si="186"/>
        <v>157.34375</v>
      </c>
      <c r="O1214" s="296">
        <v>656402.78</v>
      </c>
      <c r="P1214" s="206">
        <f t="shared" si="179"/>
        <v>65.18399006951341</v>
      </c>
      <c r="Q1214" s="41">
        <v>0</v>
      </c>
      <c r="R1214" s="41">
        <f t="shared" si="180"/>
        <v>656402.78</v>
      </c>
    </row>
    <row r="1215" spans="1:18" ht="12.75" hidden="1">
      <c r="A1215" s="13"/>
      <c r="B1215" s="13"/>
      <c r="C1215" s="14"/>
      <c r="D1215" s="220"/>
      <c r="E1215" s="16"/>
      <c r="F1215" s="276"/>
      <c r="G1215" s="13"/>
      <c r="H1215" s="166" t="s">
        <v>185</v>
      </c>
      <c r="I1215" s="41">
        <v>0</v>
      </c>
      <c r="J1215" s="41">
        <v>0</v>
      </c>
      <c r="K1215" s="41">
        <v>0</v>
      </c>
      <c r="L1215" s="206">
        <v>0</v>
      </c>
      <c r="M1215" s="206">
        <v>0</v>
      </c>
      <c r="N1215" s="206" t="e">
        <f t="shared" si="186"/>
        <v>#DIV/0!</v>
      </c>
      <c r="O1215" s="41">
        <v>0</v>
      </c>
      <c r="P1215" s="206" t="e">
        <f t="shared" si="179"/>
        <v>#DIV/0!</v>
      </c>
      <c r="Q1215" s="41">
        <v>0</v>
      </c>
      <c r="R1215" s="41">
        <f t="shared" si="180"/>
        <v>0</v>
      </c>
    </row>
    <row r="1216" spans="1:18" ht="12.75" hidden="1">
      <c r="A1216" s="13"/>
      <c r="B1216" s="13"/>
      <c r="C1216" s="14"/>
      <c r="D1216" s="220"/>
      <c r="E1216" s="16"/>
      <c r="F1216" s="276"/>
      <c r="G1216" s="13"/>
      <c r="H1216" s="166" t="s">
        <v>261</v>
      </c>
      <c r="I1216" s="41">
        <v>0</v>
      </c>
      <c r="J1216" s="41">
        <v>0</v>
      </c>
      <c r="K1216" s="41">
        <v>0</v>
      </c>
      <c r="L1216" s="206">
        <v>0</v>
      </c>
      <c r="M1216" s="206">
        <v>0</v>
      </c>
      <c r="N1216" s="206" t="e">
        <f t="shared" si="186"/>
        <v>#DIV/0!</v>
      </c>
      <c r="O1216" s="41">
        <v>0</v>
      </c>
      <c r="P1216" s="206" t="e">
        <f t="shared" si="179"/>
        <v>#DIV/0!</v>
      </c>
      <c r="Q1216" s="41">
        <v>0</v>
      </c>
      <c r="R1216" s="41">
        <f t="shared" si="180"/>
        <v>0</v>
      </c>
    </row>
    <row r="1217" spans="1:18" ht="12.75" hidden="1">
      <c r="A1217" s="13"/>
      <c r="B1217" s="13"/>
      <c r="C1217" s="14"/>
      <c r="D1217" s="220"/>
      <c r="E1217" s="16"/>
      <c r="F1217" s="276"/>
      <c r="G1217" s="13"/>
      <c r="H1217" s="166" t="s">
        <v>211</v>
      </c>
      <c r="I1217" s="41">
        <v>0</v>
      </c>
      <c r="J1217" s="41">
        <v>0</v>
      </c>
      <c r="K1217" s="41">
        <v>0</v>
      </c>
      <c r="L1217" s="206">
        <v>0</v>
      </c>
      <c r="M1217" s="206" t="e">
        <f t="shared" si="181"/>
        <v>#DIV/0!</v>
      </c>
      <c r="N1217" s="206" t="e">
        <f t="shared" si="186"/>
        <v>#DIV/0!</v>
      </c>
      <c r="O1217" s="41">
        <v>0</v>
      </c>
      <c r="P1217" s="206" t="e">
        <f t="shared" si="179"/>
        <v>#DIV/0!</v>
      </c>
      <c r="Q1217" s="41">
        <v>0</v>
      </c>
      <c r="R1217" s="41">
        <f t="shared" si="180"/>
        <v>0</v>
      </c>
    </row>
    <row r="1218" spans="1:18" ht="12.75" hidden="1">
      <c r="A1218" s="13"/>
      <c r="B1218" s="13"/>
      <c r="C1218" s="14"/>
      <c r="D1218" s="220"/>
      <c r="E1218" s="16"/>
      <c r="F1218" s="276"/>
      <c r="G1218" s="13">
        <v>424</v>
      </c>
      <c r="H1218" s="166" t="s">
        <v>68</v>
      </c>
      <c r="I1218" s="41">
        <v>0</v>
      </c>
      <c r="J1218" s="41">
        <v>0</v>
      </c>
      <c r="K1218" s="41">
        <v>0</v>
      </c>
      <c r="L1218" s="206">
        <v>0</v>
      </c>
      <c r="M1218" s="206" t="e">
        <f t="shared" si="181"/>
        <v>#DIV/0!</v>
      </c>
      <c r="N1218" s="206" t="e">
        <f t="shared" si="186"/>
        <v>#DIV/0!</v>
      </c>
      <c r="O1218" s="41">
        <v>0</v>
      </c>
      <c r="P1218" s="206" t="e">
        <f t="shared" si="179"/>
        <v>#DIV/0!</v>
      </c>
      <c r="Q1218" s="41">
        <v>0</v>
      </c>
      <c r="R1218" s="41">
        <f t="shared" si="180"/>
        <v>0</v>
      </c>
    </row>
    <row r="1219" spans="1:18" ht="12.75">
      <c r="A1219" s="13"/>
      <c r="B1219" s="13"/>
      <c r="C1219" s="14"/>
      <c r="D1219" s="220"/>
      <c r="E1219" s="16"/>
      <c r="F1219" s="20" t="s">
        <v>373</v>
      </c>
      <c r="G1219" s="13">
        <v>425</v>
      </c>
      <c r="H1219" s="166" t="s">
        <v>69</v>
      </c>
      <c r="I1219" s="41">
        <f aca="true" t="shared" si="189" ref="I1219:O1219">SUM(I1220:I1221)</f>
        <v>150000</v>
      </c>
      <c r="J1219" s="41">
        <f t="shared" si="189"/>
        <v>150000</v>
      </c>
      <c r="K1219" s="41">
        <f t="shared" si="189"/>
        <v>120000</v>
      </c>
      <c r="L1219" s="41">
        <f t="shared" si="189"/>
        <v>176.92307692307693</v>
      </c>
      <c r="M1219" s="41">
        <f t="shared" si="189"/>
        <v>176.92307692307693</v>
      </c>
      <c r="N1219" s="41">
        <f t="shared" si="189"/>
        <v>176.92307692307693</v>
      </c>
      <c r="O1219" s="41">
        <f t="shared" si="189"/>
        <v>26790</v>
      </c>
      <c r="P1219" s="206">
        <f t="shared" si="179"/>
        <v>22.325</v>
      </c>
      <c r="Q1219" s="41">
        <v>0</v>
      </c>
      <c r="R1219" s="41">
        <f t="shared" si="180"/>
        <v>26790</v>
      </c>
    </row>
    <row r="1220" spans="1:18" ht="12.75">
      <c r="A1220" s="13"/>
      <c r="B1220" s="13"/>
      <c r="C1220" s="14"/>
      <c r="D1220" s="220"/>
      <c r="E1220" s="16"/>
      <c r="F1220" s="20"/>
      <c r="G1220" s="13"/>
      <c r="H1220" s="166" t="s">
        <v>91</v>
      </c>
      <c r="I1220" s="41">
        <v>130000</v>
      </c>
      <c r="J1220" s="41">
        <v>130000</v>
      </c>
      <c r="K1220" s="41">
        <v>100000</v>
      </c>
      <c r="L1220" s="206">
        <f aca="true" t="shared" si="190" ref="L1220:L1230">(K1220/I1220)*100</f>
        <v>76.92307692307693</v>
      </c>
      <c r="M1220" s="206">
        <f t="shared" si="181"/>
        <v>76.92307692307693</v>
      </c>
      <c r="N1220" s="206">
        <f t="shared" si="186"/>
        <v>76.92307692307693</v>
      </c>
      <c r="O1220" s="41">
        <v>26790</v>
      </c>
      <c r="P1220" s="206">
        <f t="shared" si="179"/>
        <v>26.790000000000003</v>
      </c>
      <c r="Q1220" s="41">
        <v>0</v>
      </c>
      <c r="R1220" s="41">
        <f t="shared" si="180"/>
        <v>26790</v>
      </c>
    </row>
    <row r="1221" spans="1:18" ht="12.75">
      <c r="A1221" s="13"/>
      <c r="B1221" s="13"/>
      <c r="C1221" s="14"/>
      <c r="D1221" s="220"/>
      <c r="E1221" s="16"/>
      <c r="F1221" s="20"/>
      <c r="G1221" s="13"/>
      <c r="H1221" s="166" t="s">
        <v>71</v>
      </c>
      <c r="I1221" s="41">
        <v>20000</v>
      </c>
      <c r="J1221" s="41">
        <v>20000</v>
      </c>
      <c r="K1221" s="41">
        <v>20000</v>
      </c>
      <c r="L1221" s="206">
        <f t="shared" si="190"/>
        <v>100</v>
      </c>
      <c r="M1221" s="206">
        <f t="shared" si="181"/>
        <v>100</v>
      </c>
      <c r="N1221" s="206">
        <f t="shared" si="186"/>
        <v>100</v>
      </c>
      <c r="O1221" s="41">
        <v>0</v>
      </c>
      <c r="P1221" s="206">
        <f t="shared" si="179"/>
        <v>0</v>
      </c>
      <c r="Q1221" s="41">
        <v>0</v>
      </c>
      <c r="R1221" s="41">
        <f t="shared" si="180"/>
        <v>0</v>
      </c>
    </row>
    <row r="1222" spans="1:18" ht="12.75">
      <c r="A1222" s="13"/>
      <c r="B1222" s="13"/>
      <c r="C1222" s="14"/>
      <c r="D1222" s="220"/>
      <c r="E1222" s="16"/>
      <c r="F1222" s="20" t="s">
        <v>374</v>
      </c>
      <c r="G1222" s="13">
        <v>426</v>
      </c>
      <c r="H1222" s="166" t="s">
        <v>72</v>
      </c>
      <c r="I1222" s="41">
        <f aca="true" t="shared" si="191" ref="I1222:O1222">SUM(I1223:I1227)</f>
        <v>205000</v>
      </c>
      <c r="J1222" s="41">
        <f t="shared" si="191"/>
        <v>205000</v>
      </c>
      <c r="K1222" s="41">
        <f t="shared" si="191"/>
        <v>183000</v>
      </c>
      <c r="L1222" s="41">
        <f t="shared" si="191"/>
        <v>460</v>
      </c>
      <c r="M1222" s="41">
        <f t="shared" si="191"/>
        <v>460</v>
      </c>
      <c r="N1222" s="41">
        <f t="shared" si="191"/>
        <v>460</v>
      </c>
      <c r="O1222" s="41">
        <f t="shared" si="191"/>
        <v>22974</v>
      </c>
      <c r="P1222" s="206">
        <f t="shared" si="179"/>
        <v>12.554098360655738</v>
      </c>
      <c r="Q1222" s="41">
        <v>0</v>
      </c>
      <c r="R1222" s="41">
        <f t="shared" si="180"/>
        <v>22974</v>
      </c>
    </row>
    <row r="1223" spans="1:18" ht="12.75">
      <c r="A1223" s="13"/>
      <c r="B1223" s="13"/>
      <c r="C1223" s="14"/>
      <c r="D1223" s="220"/>
      <c r="E1223" s="16"/>
      <c r="F1223" s="20"/>
      <c r="G1223" s="13"/>
      <c r="H1223" s="166" t="s">
        <v>73</v>
      </c>
      <c r="I1223" s="41">
        <v>55000</v>
      </c>
      <c r="J1223" s="41">
        <v>55000</v>
      </c>
      <c r="K1223" s="296">
        <v>43000</v>
      </c>
      <c r="L1223" s="206">
        <f t="shared" si="190"/>
        <v>78.18181818181819</v>
      </c>
      <c r="M1223" s="206">
        <f t="shared" si="181"/>
        <v>78.18181818181819</v>
      </c>
      <c r="N1223" s="206">
        <f t="shared" si="186"/>
        <v>78.18181818181819</v>
      </c>
      <c r="O1223" s="296">
        <v>7450</v>
      </c>
      <c r="P1223" s="206">
        <f t="shared" si="179"/>
        <v>17.325581395348838</v>
      </c>
      <c r="Q1223" s="41">
        <v>0</v>
      </c>
      <c r="R1223" s="41">
        <f t="shared" si="180"/>
        <v>7450</v>
      </c>
    </row>
    <row r="1224" spans="1:18" ht="25.5">
      <c r="A1224" s="13"/>
      <c r="B1224" s="13"/>
      <c r="C1224" s="14"/>
      <c r="D1224" s="220"/>
      <c r="E1224" s="16"/>
      <c r="F1224" s="20"/>
      <c r="G1224" s="13"/>
      <c r="H1224" s="175" t="s">
        <v>74</v>
      </c>
      <c r="I1224" s="41">
        <v>20000</v>
      </c>
      <c r="J1224" s="41">
        <v>20000</v>
      </c>
      <c r="K1224" s="41">
        <v>20000</v>
      </c>
      <c r="L1224" s="206">
        <f t="shared" si="190"/>
        <v>100</v>
      </c>
      <c r="M1224" s="206">
        <f t="shared" si="181"/>
        <v>100</v>
      </c>
      <c r="N1224" s="206">
        <f t="shared" si="186"/>
        <v>100</v>
      </c>
      <c r="O1224" s="41">
        <v>0</v>
      </c>
      <c r="P1224" s="206">
        <f t="shared" si="179"/>
        <v>0</v>
      </c>
      <c r="Q1224" s="41">
        <v>0</v>
      </c>
      <c r="R1224" s="41">
        <f t="shared" si="180"/>
        <v>0</v>
      </c>
    </row>
    <row r="1225" spans="1:18" ht="12.75">
      <c r="A1225" s="86"/>
      <c r="B1225" s="86"/>
      <c r="C1225" s="260"/>
      <c r="D1225" s="221"/>
      <c r="E1225" s="159"/>
      <c r="F1225" s="20"/>
      <c r="G1225" s="13"/>
      <c r="H1225" s="175" t="s">
        <v>469</v>
      </c>
      <c r="I1225" s="41">
        <v>30000</v>
      </c>
      <c r="J1225" s="41">
        <v>30000</v>
      </c>
      <c r="K1225" s="41">
        <v>30000</v>
      </c>
      <c r="L1225" s="206">
        <f t="shared" si="190"/>
        <v>100</v>
      </c>
      <c r="M1225" s="206">
        <f t="shared" si="181"/>
        <v>100</v>
      </c>
      <c r="N1225" s="206">
        <f t="shared" si="186"/>
        <v>100</v>
      </c>
      <c r="O1225" s="41">
        <v>5520</v>
      </c>
      <c r="P1225" s="206">
        <f t="shared" si="179"/>
        <v>18.4</v>
      </c>
      <c r="Q1225" s="41">
        <v>0</v>
      </c>
      <c r="R1225" s="41">
        <f t="shared" si="180"/>
        <v>5520</v>
      </c>
    </row>
    <row r="1226" spans="1:18" ht="12.75">
      <c r="A1226" s="86"/>
      <c r="B1226" s="86"/>
      <c r="C1226" s="260"/>
      <c r="D1226" s="221"/>
      <c r="E1226" s="159"/>
      <c r="F1226" s="20"/>
      <c r="G1226" s="13"/>
      <c r="H1226" s="176" t="s">
        <v>950</v>
      </c>
      <c r="I1226" s="41">
        <v>55000</v>
      </c>
      <c r="J1226" s="41">
        <v>55000</v>
      </c>
      <c r="K1226" s="296">
        <v>45000</v>
      </c>
      <c r="L1226" s="206">
        <f t="shared" si="190"/>
        <v>81.81818181818183</v>
      </c>
      <c r="M1226" s="206">
        <f t="shared" si="181"/>
        <v>81.81818181818183</v>
      </c>
      <c r="N1226" s="206">
        <f t="shared" si="186"/>
        <v>81.81818181818183</v>
      </c>
      <c r="O1226" s="296">
        <v>9004</v>
      </c>
      <c r="P1226" s="206">
        <f t="shared" si="179"/>
        <v>20.00888888888889</v>
      </c>
      <c r="Q1226" s="41">
        <v>0</v>
      </c>
      <c r="R1226" s="41">
        <f t="shared" si="180"/>
        <v>9004</v>
      </c>
    </row>
    <row r="1227" spans="1:18" ht="13.5" customHeight="1">
      <c r="A1227" s="21"/>
      <c r="B1227" s="21"/>
      <c r="C1227" s="44"/>
      <c r="D1227" s="160"/>
      <c r="E1227" s="160"/>
      <c r="F1227" s="20"/>
      <c r="G1227" s="13"/>
      <c r="H1227" s="166" t="s">
        <v>197</v>
      </c>
      <c r="I1227" s="41">
        <v>45000</v>
      </c>
      <c r="J1227" s="41">
        <v>45000</v>
      </c>
      <c r="K1227" s="41">
        <v>45000</v>
      </c>
      <c r="L1227" s="206">
        <f t="shared" si="190"/>
        <v>100</v>
      </c>
      <c r="M1227" s="206">
        <f t="shared" si="181"/>
        <v>100</v>
      </c>
      <c r="N1227" s="206">
        <f t="shared" si="186"/>
        <v>100</v>
      </c>
      <c r="O1227" s="41">
        <v>1000</v>
      </c>
      <c r="P1227" s="206">
        <f t="shared" si="179"/>
        <v>2.2222222222222223</v>
      </c>
      <c r="Q1227" s="41">
        <v>0</v>
      </c>
      <c r="R1227" s="41">
        <f t="shared" si="180"/>
        <v>1000</v>
      </c>
    </row>
    <row r="1228" spans="1:18" ht="13.5" customHeight="1" hidden="1">
      <c r="A1228" s="21"/>
      <c r="B1228" s="21"/>
      <c r="C1228" s="44"/>
      <c r="D1228" s="160"/>
      <c r="E1228" s="160"/>
      <c r="F1228" s="20" t="s">
        <v>378</v>
      </c>
      <c r="G1228" s="13">
        <v>465</v>
      </c>
      <c r="H1228" s="173" t="s">
        <v>589</v>
      </c>
      <c r="I1228" s="102">
        <v>35000</v>
      </c>
      <c r="J1228" s="102">
        <v>35000</v>
      </c>
      <c r="K1228" s="102"/>
      <c r="L1228" s="206">
        <f t="shared" si="190"/>
        <v>0</v>
      </c>
      <c r="M1228" s="206">
        <f t="shared" si="181"/>
        <v>0</v>
      </c>
      <c r="N1228" s="206">
        <f t="shared" si="186"/>
        <v>0</v>
      </c>
      <c r="O1228" s="102"/>
      <c r="P1228" s="206" t="e">
        <f t="shared" si="179"/>
        <v>#DIV/0!</v>
      </c>
      <c r="Q1228" s="41">
        <v>0</v>
      </c>
      <c r="R1228" s="41">
        <f t="shared" si="180"/>
        <v>0</v>
      </c>
    </row>
    <row r="1229" spans="1:18" ht="12.75">
      <c r="A1229" s="13"/>
      <c r="B1229" s="13"/>
      <c r="C1229" s="14"/>
      <c r="D1229" s="220"/>
      <c r="E1229" s="16"/>
      <c r="F1229" s="20" t="s">
        <v>375</v>
      </c>
      <c r="G1229" s="13">
        <v>482</v>
      </c>
      <c r="H1229" s="166" t="s">
        <v>225</v>
      </c>
      <c r="I1229" s="41">
        <v>10000</v>
      </c>
      <c r="J1229" s="41">
        <v>10000</v>
      </c>
      <c r="K1229" s="41">
        <v>10000</v>
      </c>
      <c r="L1229" s="206">
        <f t="shared" si="190"/>
        <v>100</v>
      </c>
      <c r="M1229" s="206">
        <f t="shared" si="181"/>
        <v>100</v>
      </c>
      <c r="N1229" s="206">
        <f t="shared" si="186"/>
        <v>100</v>
      </c>
      <c r="O1229" s="41">
        <v>0</v>
      </c>
      <c r="P1229" s="206">
        <f t="shared" si="179"/>
        <v>0</v>
      </c>
      <c r="Q1229" s="41">
        <v>0</v>
      </c>
      <c r="R1229" s="41">
        <f t="shared" si="180"/>
        <v>0</v>
      </c>
    </row>
    <row r="1230" spans="1:18" ht="12.75" hidden="1">
      <c r="A1230" s="13"/>
      <c r="B1230" s="13"/>
      <c r="C1230" s="100"/>
      <c r="D1230" s="199"/>
      <c r="E1230" s="162"/>
      <c r="F1230" s="20" t="s">
        <v>379</v>
      </c>
      <c r="G1230" s="13">
        <v>511</v>
      </c>
      <c r="H1230" s="166" t="s">
        <v>78</v>
      </c>
      <c r="I1230" s="41"/>
      <c r="J1230" s="41"/>
      <c r="K1230" s="41"/>
      <c r="L1230" s="206" t="e">
        <f t="shared" si="190"/>
        <v>#DIV/0!</v>
      </c>
      <c r="M1230" s="206">
        <v>0</v>
      </c>
      <c r="N1230" s="206" t="e">
        <f t="shared" si="186"/>
        <v>#DIV/0!</v>
      </c>
      <c r="O1230" s="41"/>
      <c r="P1230" s="206" t="e">
        <f t="shared" si="179"/>
        <v>#DIV/0!</v>
      </c>
      <c r="Q1230" s="41">
        <v>0</v>
      </c>
      <c r="R1230" s="41">
        <f t="shared" si="180"/>
        <v>0</v>
      </c>
    </row>
    <row r="1231" spans="1:18" ht="12.75" hidden="1">
      <c r="A1231" s="13"/>
      <c r="B1231" s="13"/>
      <c r="C1231" s="14"/>
      <c r="D1231" s="220"/>
      <c r="E1231" s="16"/>
      <c r="F1231" s="20"/>
      <c r="G1231" s="13">
        <v>512</v>
      </c>
      <c r="H1231" s="166" t="s">
        <v>92</v>
      </c>
      <c r="I1231" s="41">
        <v>30000</v>
      </c>
      <c r="J1231" s="41">
        <v>30000</v>
      </c>
      <c r="K1231" s="41">
        <v>0</v>
      </c>
      <c r="L1231" s="206">
        <v>0</v>
      </c>
      <c r="M1231" s="206">
        <f t="shared" si="181"/>
        <v>0</v>
      </c>
      <c r="N1231" s="206">
        <f t="shared" si="186"/>
        <v>0</v>
      </c>
      <c r="O1231" s="41">
        <v>0</v>
      </c>
      <c r="P1231" s="206" t="e">
        <f t="shared" si="179"/>
        <v>#DIV/0!</v>
      </c>
      <c r="Q1231" s="41"/>
      <c r="R1231" s="41">
        <f t="shared" si="180"/>
        <v>0</v>
      </c>
    </row>
    <row r="1232" spans="1:18" ht="12.75">
      <c r="A1232" s="13"/>
      <c r="B1232" s="13"/>
      <c r="C1232" s="100"/>
      <c r="D1232" s="199"/>
      <c r="E1232" s="162"/>
      <c r="F1232" s="20" t="s">
        <v>376</v>
      </c>
      <c r="G1232" s="13">
        <v>515</v>
      </c>
      <c r="H1232" s="173" t="s">
        <v>480</v>
      </c>
      <c r="I1232" s="41">
        <v>472000</v>
      </c>
      <c r="J1232" s="41">
        <v>495000</v>
      </c>
      <c r="K1232" s="41">
        <v>490000</v>
      </c>
      <c r="L1232" s="206">
        <f aca="true" t="shared" si="192" ref="L1232:L1241">(K1232/I1232)*100</f>
        <v>103.81355932203388</v>
      </c>
      <c r="M1232" s="206">
        <f t="shared" si="181"/>
        <v>98.98989898989899</v>
      </c>
      <c r="N1232" s="206">
        <f t="shared" si="186"/>
        <v>103.81355932203388</v>
      </c>
      <c r="O1232" s="41">
        <v>127810.2</v>
      </c>
      <c r="P1232" s="206">
        <f t="shared" si="179"/>
        <v>26.083714285714287</v>
      </c>
      <c r="Q1232" s="41">
        <v>0</v>
      </c>
      <c r="R1232" s="41">
        <f t="shared" si="180"/>
        <v>127810.2</v>
      </c>
    </row>
    <row r="1233" spans="1:18" ht="38.25">
      <c r="A1233" s="13"/>
      <c r="B1233" s="13"/>
      <c r="C1233" s="100"/>
      <c r="D1233" s="160" t="s">
        <v>668</v>
      </c>
      <c r="E1233" s="160"/>
      <c r="F1233" s="318"/>
      <c r="G1233" s="14"/>
      <c r="H1233" s="15" t="s">
        <v>862</v>
      </c>
      <c r="I1233" s="41">
        <f>I1235</f>
        <v>600000</v>
      </c>
      <c r="J1233" s="41">
        <f>J1235</f>
        <v>600000</v>
      </c>
      <c r="K1233" s="41">
        <f>K1235+K1234</f>
        <v>540000</v>
      </c>
      <c r="L1233" s="206">
        <f t="shared" si="192"/>
        <v>90</v>
      </c>
      <c r="M1233" s="206">
        <f t="shared" si="181"/>
        <v>90</v>
      </c>
      <c r="N1233" s="206">
        <f t="shared" si="186"/>
        <v>90</v>
      </c>
      <c r="O1233" s="41">
        <f>O1235+O1234</f>
        <v>0</v>
      </c>
      <c r="P1233" s="206">
        <f aca="true" t="shared" si="193" ref="P1233:P1296">O1233/K1233*100</f>
        <v>0</v>
      </c>
      <c r="Q1233" s="41">
        <v>0</v>
      </c>
      <c r="R1233" s="41">
        <f t="shared" si="180"/>
        <v>0</v>
      </c>
    </row>
    <row r="1234" spans="1:18" ht="12.75">
      <c r="A1234" s="13"/>
      <c r="B1234" s="13"/>
      <c r="C1234" s="100"/>
      <c r="D1234" s="160"/>
      <c r="E1234" s="160"/>
      <c r="F1234" s="20"/>
      <c r="G1234" s="17">
        <v>423</v>
      </c>
      <c r="H1234" s="173" t="s">
        <v>42</v>
      </c>
      <c r="I1234" s="41"/>
      <c r="J1234" s="41"/>
      <c r="K1234" s="296">
        <v>540000</v>
      </c>
      <c r="L1234" s="206"/>
      <c r="M1234" s="206"/>
      <c r="N1234" s="206"/>
      <c r="O1234" s="296"/>
      <c r="P1234" s="206">
        <f t="shared" si="193"/>
        <v>0</v>
      </c>
      <c r="Q1234" s="41">
        <v>0</v>
      </c>
      <c r="R1234" s="41">
        <f t="shared" si="180"/>
        <v>0</v>
      </c>
    </row>
    <row r="1235" spans="1:18" ht="12.75">
      <c r="A1235" s="13"/>
      <c r="B1235" s="13"/>
      <c r="C1235" s="14"/>
      <c r="D1235" s="220"/>
      <c r="E1235" s="16"/>
      <c r="F1235" s="20" t="s">
        <v>377</v>
      </c>
      <c r="G1235" s="13">
        <v>424</v>
      </c>
      <c r="H1235" s="175" t="s">
        <v>68</v>
      </c>
      <c r="I1235" s="41">
        <v>600000</v>
      </c>
      <c r="J1235" s="41">
        <v>600000</v>
      </c>
      <c r="K1235" s="41">
        <v>0</v>
      </c>
      <c r="L1235" s="206">
        <f t="shared" si="192"/>
        <v>0</v>
      </c>
      <c r="M1235" s="206">
        <f t="shared" si="181"/>
        <v>0</v>
      </c>
      <c r="N1235" s="206">
        <f t="shared" si="186"/>
        <v>0</v>
      </c>
      <c r="O1235" s="41">
        <v>0</v>
      </c>
      <c r="P1235" s="206">
        <v>0</v>
      </c>
      <c r="Q1235" s="41">
        <v>0</v>
      </c>
      <c r="R1235" s="41">
        <f t="shared" si="180"/>
        <v>0</v>
      </c>
    </row>
    <row r="1236" spans="1:18" ht="12.75" hidden="1">
      <c r="A1236" s="13"/>
      <c r="B1236" s="13"/>
      <c r="C1236" s="100"/>
      <c r="D1236" s="160"/>
      <c r="E1236" s="160"/>
      <c r="F1236" s="318"/>
      <c r="G1236" s="14"/>
      <c r="H1236" s="15"/>
      <c r="I1236" s="41">
        <f>I1237</f>
        <v>0</v>
      </c>
      <c r="J1236" s="41">
        <f>J1237</f>
        <v>0</v>
      </c>
      <c r="K1236" s="41">
        <f>K1237</f>
        <v>0</v>
      </c>
      <c r="L1236" s="206" t="e">
        <f t="shared" si="192"/>
        <v>#DIV/0!</v>
      </c>
      <c r="M1236" s="206" t="e">
        <f t="shared" si="181"/>
        <v>#DIV/0!</v>
      </c>
      <c r="N1236" s="206" t="e">
        <f t="shared" si="186"/>
        <v>#DIV/0!</v>
      </c>
      <c r="O1236" s="41">
        <f>O1237</f>
        <v>0</v>
      </c>
      <c r="P1236" s="206" t="e">
        <f t="shared" si="193"/>
        <v>#DIV/0!</v>
      </c>
      <c r="Q1236" s="41">
        <f>Q1237</f>
        <v>0</v>
      </c>
      <c r="R1236" s="41">
        <f t="shared" si="180"/>
        <v>0</v>
      </c>
    </row>
    <row r="1237" spans="1:18" ht="12.75" hidden="1">
      <c r="A1237" s="13"/>
      <c r="B1237" s="13"/>
      <c r="C1237" s="14"/>
      <c r="D1237" s="220"/>
      <c r="E1237" s="16"/>
      <c r="F1237" s="276"/>
      <c r="G1237" s="13"/>
      <c r="H1237" s="166" t="s">
        <v>92</v>
      </c>
      <c r="I1237" s="41">
        <v>0</v>
      </c>
      <c r="J1237" s="41">
        <v>0</v>
      </c>
      <c r="K1237" s="41">
        <v>0</v>
      </c>
      <c r="L1237" s="206" t="e">
        <f t="shared" si="192"/>
        <v>#DIV/0!</v>
      </c>
      <c r="M1237" s="206" t="e">
        <f t="shared" si="181"/>
        <v>#DIV/0!</v>
      </c>
      <c r="N1237" s="206" t="e">
        <f t="shared" si="186"/>
        <v>#DIV/0!</v>
      </c>
      <c r="O1237" s="41">
        <v>0</v>
      </c>
      <c r="P1237" s="206" t="e">
        <f t="shared" si="193"/>
        <v>#DIV/0!</v>
      </c>
      <c r="Q1237" s="41">
        <v>0</v>
      </c>
      <c r="R1237" s="41">
        <f aca="true" t="shared" si="194" ref="R1237:R1300">O1237+Q1237</f>
        <v>0</v>
      </c>
    </row>
    <row r="1238" spans="1:18" ht="12.75" hidden="1">
      <c r="A1238" s="13"/>
      <c r="B1238" s="13"/>
      <c r="C1238" s="100"/>
      <c r="D1238" s="160"/>
      <c r="E1238" s="160"/>
      <c r="F1238" s="318"/>
      <c r="G1238" s="14"/>
      <c r="H1238" s="15"/>
      <c r="I1238" s="41">
        <f>I1239</f>
        <v>0</v>
      </c>
      <c r="J1238" s="41">
        <f>J1239</f>
        <v>0</v>
      </c>
      <c r="K1238" s="41">
        <f>K1239</f>
        <v>0</v>
      </c>
      <c r="L1238" s="206" t="e">
        <f t="shared" si="192"/>
        <v>#DIV/0!</v>
      </c>
      <c r="M1238" s="206" t="e">
        <f t="shared" si="181"/>
        <v>#DIV/0!</v>
      </c>
      <c r="N1238" s="206" t="e">
        <f t="shared" si="186"/>
        <v>#DIV/0!</v>
      </c>
      <c r="O1238" s="41">
        <f>O1239</f>
        <v>0</v>
      </c>
      <c r="P1238" s="206" t="e">
        <f t="shared" si="193"/>
        <v>#DIV/0!</v>
      </c>
      <c r="Q1238" s="41">
        <f>Q1239</f>
        <v>0</v>
      </c>
      <c r="R1238" s="41">
        <f t="shared" si="194"/>
        <v>0</v>
      </c>
    </row>
    <row r="1239" spans="1:18" ht="12.75" hidden="1">
      <c r="A1239" s="13"/>
      <c r="B1239" s="13"/>
      <c r="C1239" s="14"/>
      <c r="D1239" s="220"/>
      <c r="E1239" s="16"/>
      <c r="F1239" s="276"/>
      <c r="G1239" s="13"/>
      <c r="H1239" s="166" t="s">
        <v>78</v>
      </c>
      <c r="I1239" s="41">
        <v>0</v>
      </c>
      <c r="J1239" s="41">
        <v>0</v>
      </c>
      <c r="K1239" s="41">
        <v>0</v>
      </c>
      <c r="L1239" s="206" t="e">
        <f t="shared" si="192"/>
        <v>#DIV/0!</v>
      </c>
      <c r="M1239" s="206" t="e">
        <f aca="true" t="shared" si="195" ref="M1239:M1305">(K1239/J1239)*100</f>
        <v>#DIV/0!</v>
      </c>
      <c r="N1239" s="206" t="e">
        <f t="shared" si="186"/>
        <v>#DIV/0!</v>
      </c>
      <c r="O1239" s="41">
        <v>0</v>
      </c>
      <c r="P1239" s="206" t="e">
        <f t="shared" si="193"/>
        <v>#DIV/0!</v>
      </c>
      <c r="Q1239" s="41">
        <v>0</v>
      </c>
      <c r="R1239" s="41">
        <f t="shared" si="194"/>
        <v>0</v>
      </c>
    </row>
    <row r="1240" spans="1:18" ht="38.25" hidden="1">
      <c r="A1240" s="13"/>
      <c r="B1240" s="13"/>
      <c r="C1240" s="14"/>
      <c r="D1240" s="160" t="s">
        <v>177</v>
      </c>
      <c r="E1240" s="16"/>
      <c r="F1240" s="276"/>
      <c r="G1240" s="13"/>
      <c r="H1240" s="15" t="s">
        <v>1128</v>
      </c>
      <c r="I1240" s="41">
        <f>I1241</f>
        <v>1000000</v>
      </c>
      <c r="J1240" s="41">
        <f>J1241</f>
        <v>1000000</v>
      </c>
      <c r="K1240" s="41">
        <f>K1241</f>
        <v>0</v>
      </c>
      <c r="L1240" s="206">
        <f t="shared" si="192"/>
        <v>0</v>
      </c>
      <c r="M1240" s="206">
        <f t="shared" si="195"/>
        <v>0</v>
      </c>
      <c r="N1240" s="206">
        <f t="shared" si="186"/>
        <v>0</v>
      </c>
      <c r="O1240" s="41">
        <f>O1241</f>
        <v>0</v>
      </c>
      <c r="P1240" s="206" t="e">
        <f t="shared" si="193"/>
        <v>#DIV/0!</v>
      </c>
      <c r="Q1240" s="41">
        <v>0</v>
      </c>
      <c r="R1240" s="41">
        <f t="shared" si="194"/>
        <v>0</v>
      </c>
    </row>
    <row r="1241" spans="1:18" ht="12.75" hidden="1">
      <c r="A1241" s="13"/>
      <c r="B1241" s="13"/>
      <c r="C1241" s="14"/>
      <c r="D1241" s="220"/>
      <c r="E1241" s="16"/>
      <c r="F1241" s="276" t="s">
        <v>381</v>
      </c>
      <c r="G1241" s="13">
        <v>511</v>
      </c>
      <c r="H1241" s="166" t="s">
        <v>78</v>
      </c>
      <c r="I1241" s="41">
        <v>1000000</v>
      </c>
      <c r="J1241" s="41">
        <v>1000000</v>
      </c>
      <c r="K1241" s="41"/>
      <c r="L1241" s="206">
        <f t="shared" si="192"/>
        <v>0</v>
      </c>
      <c r="M1241" s="206">
        <f t="shared" si="195"/>
        <v>0</v>
      </c>
      <c r="N1241" s="206">
        <f t="shared" si="186"/>
        <v>0</v>
      </c>
      <c r="O1241" s="41"/>
      <c r="P1241" s="206" t="e">
        <f t="shared" si="193"/>
        <v>#DIV/0!</v>
      </c>
      <c r="Q1241" s="41">
        <v>0</v>
      </c>
      <c r="R1241" s="41">
        <f t="shared" si="194"/>
        <v>0</v>
      </c>
    </row>
    <row r="1242" spans="1:18" ht="13.5" customHeight="1">
      <c r="A1242" s="13"/>
      <c r="B1242" s="13"/>
      <c r="C1242" s="100"/>
      <c r="D1242" s="199"/>
      <c r="E1242" s="162"/>
      <c r="F1242" s="276"/>
      <c r="G1242" s="13"/>
      <c r="H1242" s="15" t="s">
        <v>93</v>
      </c>
      <c r="I1242" s="41"/>
      <c r="J1242" s="41"/>
      <c r="K1242" s="41"/>
      <c r="L1242" s="206"/>
      <c r="M1242" s="206"/>
      <c r="N1242" s="206" t="e">
        <f t="shared" si="186"/>
        <v>#DIV/0!</v>
      </c>
      <c r="O1242" s="41"/>
      <c r="P1242" s="206">
        <v>0</v>
      </c>
      <c r="Q1242" s="41"/>
      <c r="R1242" s="41">
        <f t="shared" si="194"/>
        <v>0</v>
      </c>
    </row>
    <row r="1243" spans="1:18" ht="13.5" customHeight="1">
      <c r="A1243" s="13"/>
      <c r="B1243" s="13"/>
      <c r="C1243" s="14"/>
      <c r="D1243" s="220"/>
      <c r="E1243" s="16"/>
      <c r="F1243" s="276"/>
      <c r="G1243" s="16" t="s">
        <v>52</v>
      </c>
      <c r="H1243" s="166" t="s">
        <v>45</v>
      </c>
      <c r="I1243" s="41">
        <f>I1185+I1239</f>
        <v>8933000</v>
      </c>
      <c r="J1243" s="41">
        <f>J1185+J1239</f>
        <v>8883000</v>
      </c>
      <c r="K1243" s="41">
        <f>K1185+K1233</f>
        <v>8491000</v>
      </c>
      <c r="L1243" s="206">
        <f>(K1243/I1243)*100</f>
        <v>95.05205418112617</v>
      </c>
      <c r="M1243" s="206">
        <f t="shared" si="195"/>
        <v>95.58707643814027</v>
      </c>
      <c r="N1243" s="206">
        <f t="shared" si="186"/>
        <v>95.05205418112617</v>
      </c>
      <c r="O1243" s="41">
        <f>O1185+O1233</f>
        <v>3753466.52</v>
      </c>
      <c r="P1243" s="206">
        <f t="shared" si="193"/>
        <v>44.20523519020139</v>
      </c>
      <c r="Q1243" s="41">
        <f>Q1184</f>
        <v>0</v>
      </c>
      <c r="R1243" s="41">
        <f t="shared" si="194"/>
        <v>3753466.52</v>
      </c>
    </row>
    <row r="1244" spans="1:18" ht="13.5" customHeight="1">
      <c r="A1244" s="13"/>
      <c r="B1244" s="13"/>
      <c r="C1244" s="14"/>
      <c r="D1244" s="220"/>
      <c r="E1244" s="16"/>
      <c r="F1244" s="276"/>
      <c r="G1244" s="16" t="s">
        <v>53</v>
      </c>
      <c r="H1244" s="166" t="s">
        <v>84</v>
      </c>
      <c r="I1244" s="41">
        <v>0</v>
      </c>
      <c r="J1244" s="41">
        <v>0</v>
      </c>
      <c r="K1244" s="41">
        <v>0</v>
      </c>
      <c r="L1244" s="206">
        <v>0</v>
      </c>
      <c r="M1244" s="206"/>
      <c r="N1244" s="206" t="e">
        <f t="shared" si="186"/>
        <v>#DIV/0!</v>
      </c>
      <c r="O1244" s="41">
        <v>0</v>
      </c>
      <c r="P1244" s="206">
        <v>0</v>
      </c>
      <c r="Q1244" s="41">
        <v>0</v>
      </c>
      <c r="R1244" s="41">
        <f t="shared" si="194"/>
        <v>0</v>
      </c>
    </row>
    <row r="1245" spans="1:18" ht="13.5" customHeight="1">
      <c r="A1245" s="13"/>
      <c r="B1245" s="13"/>
      <c r="C1245" s="14"/>
      <c r="D1245" s="220"/>
      <c r="E1245" s="16"/>
      <c r="F1245" s="276"/>
      <c r="G1245" s="16"/>
      <c r="H1245" s="15" t="s">
        <v>94</v>
      </c>
      <c r="I1245" s="41">
        <f>I1243+I1244</f>
        <v>8933000</v>
      </c>
      <c r="J1245" s="41">
        <f>J1243+J1244</f>
        <v>8883000</v>
      </c>
      <c r="K1245" s="41">
        <f>K1243+K1244</f>
        <v>8491000</v>
      </c>
      <c r="L1245" s="206">
        <f aca="true" t="shared" si="196" ref="L1245:L1257">(K1245/I1245)*100</f>
        <v>95.05205418112617</v>
      </c>
      <c r="M1245" s="206">
        <f t="shared" si="195"/>
        <v>95.58707643814027</v>
      </c>
      <c r="N1245" s="206">
        <f t="shared" si="186"/>
        <v>95.05205418112617</v>
      </c>
      <c r="O1245" s="41">
        <f>O1243+O1244</f>
        <v>3753466.52</v>
      </c>
      <c r="P1245" s="206">
        <f t="shared" si="193"/>
        <v>44.20523519020139</v>
      </c>
      <c r="Q1245" s="41">
        <f>Q1243+Q1244</f>
        <v>0</v>
      </c>
      <c r="R1245" s="41">
        <f t="shared" si="194"/>
        <v>3753466.52</v>
      </c>
    </row>
    <row r="1246" spans="1:18" ht="25.5">
      <c r="A1246" s="13"/>
      <c r="B1246" s="13"/>
      <c r="C1246" s="100"/>
      <c r="D1246" s="199"/>
      <c r="E1246" s="162"/>
      <c r="F1246" s="276"/>
      <c r="G1246" s="13"/>
      <c r="H1246" s="212" t="s">
        <v>864</v>
      </c>
      <c r="I1246" s="41">
        <f>I1247</f>
        <v>8933000</v>
      </c>
      <c r="J1246" s="41">
        <f>J1247</f>
        <v>8883000</v>
      </c>
      <c r="K1246" s="41">
        <f>K1247</f>
        <v>8491000</v>
      </c>
      <c r="L1246" s="206">
        <f t="shared" si="196"/>
        <v>95.05205418112617</v>
      </c>
      <c r="M1246" s="206">
        <f t="shared" si="195"/>
        <v>95.58707643814027</v>
      </c>
      <c r="N1246" s="206">
        <f t="shared" si="186"/>
        <v>95.05205418112617</v>
      </c>
      <c r="O1246" s="41">
        <f>O1247</f>
        <v>3753466.52</v>
      </c>
      <c r="P1246" s="206">
        <f t="shared" si="193"/>
        <v>44.20523519020139</v>
      </c>
      <c r="Q1246" s="41">
        <f>Q1247</f>
        <v>0</v>
      </c>
      <c r="R1246" s="41">
        <f t="shared" si="194"/>
        <v>3753466.52</v>
      </c>
    </row>
    <row r="1247" spans="1:18" ht="12.75">
      <c r="A1247" s="13"/>
      <c r="B1247" s="13"/>
      <c r="C1247" s="100"/>
      <c r="D1247" s="199"/>
      <c r="E1247" s="162" t="s">
        <v>16</v>
      </c>
      <c r="F1247" s="276"/>
      <c r="G1247" s="16" t="s">
        <v>52</v>
      </c>
      <c r="H1247" s="166" t="s">
        <v>45</v>
      </c>
      <c r="I1247" s="41">
        <f>I1187+I1233+I1238+I1236+I1240</f>
        <v>8933000</v>
      </c>
      <c r="J1247" s="41">
        <f>J1187+J1233+J1238+J1236+J1240</f>
        <v>8883000</v>
      </c>
      <c r="K1247" s="41">
        <f>K1187+K1233+K1238+K1236+K1240</f>
        <v>8491000</v>
      </c>
      <c r="L1247" s="206">
        <f t="shared" si="196"/>
        <v>95.05205418112617</v>
      </c>
      <c r="M1247" s="206">
        <f t="shared" si="195"/>
        <v>95.58707643814027</v>
      </c>
      <c r="N1247" s="206">
        <f t="shared" si="186"/>
        <v>95.05205418112617</v>
      </c>
      <c r="O1247" s="41">
        <f>O1187+O1233+O1238+O1236+O1240</f>
        <v>3753466.52</v>
      </c>
      <c r="P1247" s="206">
        <f t="shared" si="193"/>
        <v>44.20523519020139</v>
      </c>
      <c r="Q1247" s="41">
        <f>Q1187+Q1233+Q1238+Q1236+Q1240</f>
        <v>0</v>
      </c>
      <c r="R1247" s="41">
        <f t="shared" si="194"/>
        <v>3753466.52</v>
      </c>
    </row>
    <row r="1248" spans="1:18" ht="13.5" customHeight="1">
      <c r="A1248" s="13"/>
      <c r="B1248" s="284">
        <v>4.03</v>
      </c>
      <c r="C1248" s="14"/>
      <c r="D1248" s="220"/>
      <c r="E1248" s="16"/>
      <c r="F1248" s="276"/>
      <c r="G1248" s="13"/>
      <c r="H1248" s="202" t="s">
        <v>260</v>
      </c>
      <c r="I1248" s="206">
        <f>I1252+I1253+I1254+I1255+I1256+I1258+I1259+I1265+I1267+I1304+I1276+I1279+I1286+I1287+I1288+I1285+I1302+I1300+I1298+I1296+I1291+I1306+I1274+I1294+I1308+I1310+I1311+I1313+I1275</f>
        <v>10067537</v>
      </c>
      <c r="J1248" s="206">
        <f>J1252+J1253+J1254+J1255+J1256+J1258+J1259+J1265+J1267+J1304+J1276+J1279+J1286+J1287+J1288+J1285+J1302+J1300+J1298+J1296+J1291+J1306+J1274+J1294+J1308+J1310+J1311+J1313</f>
        <v>9967537</v>
      </c>
      <c r="K1248" s="206">
        <f>K1252+K1253+K1254+K1255+K1256+K1258+K1259+K1265+K1267+K1304+K1276+K1279+K1286+K1287+K1288+K1285+K1302+K1300+K1298+K1296+K1291+K1306+K1274+K1294+K1308+K1310+K1311+K1313+K1275+K1289+K1292</f>
        <v>10729999</v>
      </c>
      <c r="L1248" s="206">
        <f t="shared" si="196"/>
        <v>106.58017944210188</v>
      </c>
      <c r="M1248" s="206">
        <f t="shared" si="195"/>
        <v>107.64945241738255</v>
      </c>
      <c r="N1248" s="206">
        <f t="shared" si="186"/>
        <v>106.58017944210188</v>
      </c>
      <c r="O1248" s="206">
        <f>O1252+O1253+O1254+O1255+O1256+O1258+O1259+O1265+O1267+O1304+O1276+O1279+O1286+O1287+O1288+O1285+O1302+O1300+O1298+O1296+O1291+O1306+O1274+O1294+O1308+O1310+O1311+O1313+O1275+O1289+O1292</f>
        <v>3161828.59</v>
      </c>
      <c r="P1248" s="206">
        <f t="shared" si="193"/>
        <v>29.46718438650367</v>
      </c>
      <c r="Q1248" s="206">
        <f>Q1252+Q1253+Q1254+Q1255+Q1256+Q1258+Q1259+Q1265+Q1267+Q1304+Q1276+Q1279+Q1286+Q1287+Q1288+Q1285+Q1302+Q1300+Q1298+Q1296+Q1291+Q1306+Q1274+Q1294+Q1308+Q1310+Q1311+Q1313</f>
        <v>232600</v>
      </c>
      <c r="R1248" s="41">
        <f t="shared" si="194"/>
        <v>3394428.59</v>
      </c>
    </row>
    <row r="1249" spans="1:18" ht="13.5" customHeight="1">
      <c r="A1249" s="13"/>
      <c r="B1249" s="13"/>
      <c r="C1249" s="14">
        <v>820</v>
      </c>
      <c r="D1249" s="220"/>
      <c r="E1249" s="16"/>
      <c r="F1249" s="276"/>
      <c r="G1249" s="13"/>
      <c r="H1249" s="15" t="s">
        <v>86</v>
      </c>
      <c r="I1249" s="41">
        <f>I1248</f>
        <v>10067537</v>
      </c>
      <c r="J1249" s="41">
        <f>J1248</f>
        <v>9967537</v>
      </c>
      <c r="K1249" s="41">
        <f>K1248</f>
        <v>10729999</v>
      </c>
      <c r="L1249" s="206">
        <f t="shared" si="196"/>
        <v>106.58017944210188</v>
      </c>
      <c r="M1249" s="206">
        <f t="shared" si="195"/>
        <v>107.64945241738255</v>
      </c>
      <c r="N1249" s="206">
        <f t="shared" si="186"/>
        <v>106.58017944210188</v>
      </c>
      <c r="O1249" s="41">
        <f>O1248</f>
        <v>3161828.59</v>
      </c>
      <c r="P1249" s="206">
        <f t="shared" si="193"/>
        <v>29.46718438650367</v>
      </c>
      <c r="Q1249" s="41">
        <f>Q1248</f>
        <v>232600</v>
      </c>
      <c r="R1249" s="41">
        <f t="shared" si="194"/>
        <v>3394428.59</v>
      </c>
    </row>
    <row r="1250" spans="1:18" ht="13.5" customHeight="1">
      <c r="A1250" s="13"/>
      <c r="B1250" s="13"/>
      <c r="C1250" s="14"/>
      <c r="D1250" s="160" t="s">
        <v>665</v>
      </c>
      <c r="E1250" s="160"/>
      <c r="F1250" s="318"/>
      <c r="G1250" s="14"/>
      <c r="H1250" s="15" t="s">
        <v>863</v>
      </c>
      <c r="I1250" s="41">
        <f>I1327-I1316</f>
        <v>10067537</v>
      </c>
      <c r="J1250" s="41">
        <f>J1327-J1316</f>
        <v>9967537</v>
      </c>
      <c r="K1250" s="41">
        <f>K1327-K1316</f>
        <v>10729999</v>
      </c>
      <c r="L1250" s="206">
        <f t="shared" si="196"/>
        <v>106.58017944210188</v>
      </c>
      <c r="M1250" s="206">
        <f t="shared" si="195"/>
        <v>107.64945241738255</v>
      </c>
      <c r="N1250" s="206">
        <f t="shared" si="186"/>
        <v>106.58017944210188</v>
      </c>
      <c r="O1250" s="41">
        <f>O1327-O1316</f>
        <v>3161828.59</v>
      </c>
      <c r="P1250" s="206">
        <f t="shared" si="193"/>
        <v>29.46718438650367</v>
      </c>
      <c r="Q1250" s="41">
        <f>Q1327-Q1317</f>
        <v>232600</v>
      </c>
      <c r="R1250" s="41">
        <f t="shared" si="194"/>
        <v>3394428.59</v>
      </c>
    </row>
    <row r="1251" spans="1:18" ht="25.5">
      <c r="A1251" s="13"/>
      <c r="B1251" s="13"/>
      <c r="C1251" s="14"/>
      <c r="D1251" s="160" t="s">
        <v>666</v>
      </c>
      <c r="E1251" s="160"/>
      <c r="F1251" s="318"/>
      <c r="G1251" s="14"/>
      <c r="H1251" s="15" t="s">
        <v>667</v>
      </c>
      <c r="I1251" s="41">
        <f>I1252+I1253+I1254+I1255+I1256+I1258+I1259+I1265+I1267+I1276+I1279+I1286+I1287+I1288+I1285+I1274+I1275</f>
        <v>5667537</v>
      </c>
      <c r="J1251" s="41">
        <f>J1252+J1253+J1254+J1255+J1256+J1258+J1259+J1265+J1267+J1276+J1279+J1286+J1287+J1288+J1285+J1274</f>
        <v>5567537</v>
      </c>
      <c r="K1251" s="41">
        <f>K1252+K1253+K1254+K1255+K1256+K1258+K1259+K1265+K1267+K1276+K1279+K1286+K1287+K1288+K1285+K1274+K1275+K1289</f>
        <v>6409999</v>
      </c>
      <c r="L1251" s="206">
        <f t="shared" si="196"/>
        <v>113.10025854264383</v>
      </c>
      <c r="M1251" s="206">
        <f t="shared" si="195"/>
        <v>115.13168210646828</v>
      </c>
      <c r="N1251" s="206">
        <f t="shared" si="186"/>
        <v>113.10025854264383</v>
      </c>
      <c r="O1251" s="41">
        <f>O1252+O1253+O1254+O1255+O1256+O1258+O1259+O1265+O1267+O1276+O1279+O1286+O1287+O1288+O1285+O1274+O1275+O1289</f>
        <v>2802278.59</v>
      </c>
      <c r="P1251" s="206">
        <f t="shared" si="193"/>
        <v>43.717301515959676</v>
      </c>
      <c r="Q1251" s="41">
        <f>Q1252+Q1253+Q1254+Q1255+Q1256+Q1258+Q1259+Q1265+Q1267+Q1276+Q1279+Q1286+Q1287+Q1288+Q1285+Q1274</f>
        <v>0</v>
      </c>
      <c r="R1251" s="41">
        <f t="shared" si="194"/>
        <v>2802278.59</v>
      </c>
    </row>
    <row r="1252" spans="1:18" ht="13.5" customHeight="1">
      <c r="A1252" s="13"/>
      <c r="B1252" s="13"/>
      <c r="C1252" s="14"/>
      <c r="D1252" s="220"/>
      <c r="E1252" s="16"/>
      <c r="F1252" s="20" t="s">
        <v>365</v>
      </c>
      <c r="G1252" s="13">
        <v>411</v>
      </c>
      <c r="H1252" s="166" t="s">
        <v>117</v>
      </c>
      <c r="I1252" s="41">
        <v>2492136</v>
      </c>
      <c r="J1252" s="41">
        <v>2492136</v>
      </c>
      <c r="K1252" s="296">
        <v>2936000</v>
      </c>
      <c r="L1252" s="206">
        <f t="shared" si="196"/>
        <v>117.81058497610081</v>
      </c>
      <c r="M1252" s="206">
        <f t="shared" si="195"/>
        <v>117.81058497610081</v>
      </c>
      <c r="N1252" s="206">
        <f t="shared" si="186"/>
        <v>117.81058497610081</v>
      </c>
      <c r="O1252" s="296">
        <v>1432685.65</v>
      </c>
      <c r="P1252" s="206">
        <f t="shared" si="193"/>
        <v>48.797195163487736</v>
      </c>
      <c r="Q1252" s="41">
        <v>0</v>
      </c>
      <c r="R1252" s="41">
        <f t="shared" si="194"/>
        <v>1432685.65</v>
      </c>
    </row>
    <row r="1253" spans="1:18" ht="13.5" customHeight="1">
      <c r="A1253" s="13"/>
      <c r="B1253" s="13"/>
      <c r="C1253" s="14"/>
      <c r="D1253" s="220"/>
      <c r="E1253" s="16"/>
      <c r="F1253" s="20" t="s">
        <v>366</v>
      </c>
      <c r="G1253" s="13">
        <v>412</v>
      </c>
      <c r="H1253" s="166" t="s">
        <v>38</v>
      </c>
      <c r="I1253" s="41">
        <v>427401</v>
      </c>
      <c r="J1253" s="41">
        <v>427401</v>
      </c>
      <c r="K1253" s="296">
        <v>493530</v>
      </c>
      <c r="L1253" s="206">
        <f t="shared" si="196"/>
        <v>115.47235500150911</v>
      </c>
      <c r="M1253" s="206">
        <f t="shared" si="195"/>
        <v>115.47235500150911</v>
      </c>
      <c r="N1253" s="206">
        <f t="shared" si="186"/>
        <v>115.47235500150911</v>
      </c>
      <c r="O1253" s="296">
        <v>238542.17</v>
      </c>
      <c r="P1253" s="206">
        <f t="shared" si="193"/>
        <v>48.333874333880416</v>
      </c>
      <c r="Q1253" s="41">
        <v>0</v>
      </c>
      <c r="R1253" s="41">
        <f t="shared" si="194"/>
        <v>238542.17</v>
      </c>
    </row>
    <row r="1254" spans="1:18" ht="13.5" customHeight="1">
      <c r="A1254" s="13"/>
      <c r="B1254" s="13"/>
      <c r="C1254" s="14"/>
      <c r="D1254" s="220"/>
      <c r="E1254" s="16"/>
      <c r="F1254" s="20" t="s">
        <v>367</v>
      </c>
      <c r="G1254" s="13">
        <v>413</v>
      </c>
      <c r="H1254" s="174" t="s">
        <v>39</v>
      </c>
      <c r="I1254" s="41">
        <v>10000</v>
      </c>
      <c r="J1254" s="41">
        <v>10000</v>
      </c>
      <c r="K1254" s="41">
        <v>10000</v>
      </c>
      <c r="L1254" s="206">
        <f t="shared" si="196"/>
        <v>100</v>
      </c>
      <c r="M1254" s="206">
        <f t="shared" si="195"/>
        <v>100</v>
      </c>
      <c r="N1254" s="206">
        <f t="shared" si="186"/>
        <v>100</v>
      </c>
      <c r="O1254" s="41">
        <v>0</v>
      </c>
      <c r="P1254" s="206">
        <f t="shared" si="193"/>
        <v>0</v>
      </c>
      <c r="Q1254" s="41">
        <v>0</v>
      </c>
      <c r="R1254" s="41">
        <f t="shared" si="194"/>
        <v>0</v>
      </c>
    </row>
    <row r="1255" spans="1:18" ht="13.5" customHeight="1">
      <c r="A1255" s="13"/>
      <c r="B1255" s="13"/>
      <c r="C1255" s="100"/>
      <c r="D1255" s="199"/>
      <c r="E1255" s="162"/>
      <c r="F1255" s="20" t="s">
        <v>368</v>
      </c>
      <c r="G1255" s="13">
        <v>414</v>
      </c>
      <c r="H1255" s="166" t="s">
        <v>100</v>
      </c>
      <c r="I1255" s="41">
        <v>170000</v>
      </c>
      <c r="J1255" s="41">
        <v>130000</v>
      </c>
      <c r="K1255" s="296">
        <v>64000</v>
      </c>
      <c r="L1255" s="206">
        <f t="shared" si="196"/>
        <v>37.64705882352941</v>
      </c>
      <c r="M1255" s="206">
        <f t="shared" si="195"/>
        <v>49.23076923076923</v>
      </c>
      <c r="N1255" s="206">
        <f t="shared" si="186"/>
        <v>37.64705882352941</v>
      </c>
      <c r="O1255" s="296">
        <v>0</v>
      </c>
      <c r="P1255" s="206">
        <f t="shared" si="193"/>
        <v>0</v>
      </c>
      <c r="Q1255" s="41">
        <v>0</v>
      </c>
      <c r="R1255" s="41">
        <f t="shared" si="194"/>
        <v>0</v>
      </c>
    </row>
    <row r="1256" spans="1:18" ht="13.5" customHeight="1">
      <c r="A1256" s="13"/>
      <c r="B1256" s="13"/>
      <c r="C1256" s="100"/>
      <c r="D1256" s="199"/>
      <c r="E1256" s="162"/>
      <c r="F1256" s="20" t="s">
        <v>369</v>
      </c>
      <c r="G1256" s="13">
        <v>415</v>
      </c>
      <c r="H1256" s="166" t="s">
        <v>40</v>
      </c>
      <c r="I1256" s="41">
        <f>I1257</f>
        <v>200000</v>
      </c>
      <c r="J1256" s="41">
        <f>J1257</f>
        <v>200000</v>
      </c>
      <c r="K1256" s="41">
        <f>K1257</f>
        <v>200000</v>
      </c>
      <c r="L1256" s="206">
        <f>(K1256/I1256)*100</f>
        <v>100</v>
      </c>
      <c r="M1256" s="206">
        <f t="shared" si="195"/>
        <v>100</v>
      </c>
      <c r="N1256" s="206">
        <f t="shared" si="186"/>
        <v>100</v>
      </c>
      <c r="O1256" s="41">
        <f>O1257</f>
        <v>28733.82</v>
      </c>
      <c r="P1256" s="206">
        <f t="shared" si="193"/>
        <v>14.366909999999999</v>
      </c>
      <c r="Q1256" s="41">
        <f>Q1257</f>
        <v>0</v>
      </c>
      <c r="R1256" s="41">
        <f t="shared" si="194"/>
        <v>28733.82</v>
      </c>
    </row>
    <row r="1257" spans="1:18" ht="13.5" customHeight="1">
      <c r="A1257" s="13"/>
      <c r="B1257" s="13"/>
      <c r="C1257" s="100"/>
      <c r="D1257" s="199"/>
      <c r="E1257" s="162"/>
      <c r="F1257" s="20"/>
      <c r="G1257" s="13"/>
      <c r="H1257" s="166" t="s">
        <v>87</v>
      </c>
      <c r="I1257" s="41">
        <v>200000</v>
      </c>
      <c r="J1257" s="41">
        <v>200000</v>
      </c>
      <c r="K1257" s="41">
        <v>200000</v>
      </c>
      <c r="L1257" s="206">
        <f t="shared" si="196"/>
        <v>100</v>
      </c>
      <c r="M1257" s="206">
        <f t="shared" si="195"/>
        <v>100</v>
      </c>
      <c r="N1257" s="206">
        <f t="shared" si="186"/>
        <v>100</v>
      </c>
      <c r="O1257" s="41">
        <v>28733.82</v>
      </c>
      <c r="P1257" s="206">
        <f t="shared" si="193"/>
        <v>14.366909999999999</v>
      </c>
      <c r="Q1257" s="41">
        <v>0</v>
      </c>
      <c r="R1257" s="41">
        <f t="shared" si="194"/>
        <v>28733.82</v>
      </c>
    </row>
    <row r="1258" spans="1:18" ht="13.5" customHeight="1">
      <c r="A1258" s="13"/>
      <c r="B1258" s="13"/>
      <c r="C1258" s="14"/>
      <c r="D1258" s="220"/>
      <c r="E1258" s="16"/>
      <c r="F1258" s="276"/>
      <c r="G1258" s="13">
        <v>416</v>
      </c>
      <c r="H1258" s="166" t="s">
        <v>207</v>
      </c>
      <c r="I1258" s="41">
        <v>0</v>
      </c>
      <c r="J1258" s="41">
        <v>0</v>
      </c>
      <c r="K1258" s="296">
        <v>72000</v>
      </c>
      <c r="L1258" s="206">
        <v>0</v>
      </c>
      <c r="M1258" s="206">
        <v>0</v>
      </c>
      <c r="N1258" s="206">
        <v>0</v>
      </c>
      <c r="O1258" s="296">
        <v>0</v>
      </c>
      <c r="P1258" s="206">
        <f t="shared" si="193"/>
        <v>0</v>
      </c>
      <c r="Q1258" s="41">
        <v>0</v>
      </c>
      <c r="R1258" s="41">
        <f t="shared" si="194"/>
        <v>0</v>
      </c>
    </row>
    <row r="1259" spans="1:18" ht="13.5" customHeight="1">
      <c r="A1259" s="13"/>
      <c r="B1259" s="13"/>
      <c r="C1259" s="14"/>
      <c r="D1259" s="220"/>
      <c r="E1259" s="16"/>
      <c r="F1259" s="20" t="s">
        <v>370</v>
      </c>
      <c r="G1259" s="13">
        <v>421</v>
      </c>
      <c r="H1259" s="166" t="s">
        <v>59</v>
      </c>
      <c r="I1259" s="41">
        <f>SUM(I1260:I1264)</f>
        <v>645000</v>
      </c>
      <c r="J1259" s="41">
        <f>SUM(J1260:J1264)</f>
        <v>655000</v>
      </c>
      <c r="K1259" s="41">
        <f>SUM(K1260:K1264)</f>
        <v>671000</v>
      </c>
      <c r="L1259" s="206">
        <f aca="true" t="shared" si="197" ref="L1259:L1267">(K1259/I1259)*100</f>
        <v>104.03100775193799</v>
      </c>
      <c r="M1259" s="206">
        <f t="shared" si="195"/>
        <v>102.44274809160305</v>
      </c>
      <c r="N1259" s="206">
        <f t="shared" si="186"/>
        <v>104.03100775193799</v>
      </c>
      <c r="O1259" s="41">
        <f>SUM(O1260:O1264)</f>
        <v>320850.41000000003</v>
      </c>
      <c r="P1259" s="206">
        <f t="shared" si="193"/>
        <v>47.81675260804769</v>
      </c>
      <c r="Q1259" s="41">
        <f>SUM(Q1260:Q1264)</f>
        <v>0</v>
      </c>
      <c r="R1259" s="41">
        <f t="shared" si="194"/>
        <v>320850.41000000003</v>
      </c>
    </row>
    <row r="1260" spans="1:18" ht="13.5" customHeight="1">
      <c r="A1260" s="13"/>
      <c r="B1260" s="13"/>
      <c r="C1260" s="14"/>
      <c r="D1260" s="220"/>
      <c r="E1260" s="16"/>
      <c r="F1260" s="20"/>
      <c r="G1260" s="13"/>
      <c r="H1260" s="174" t="s">
        <v>88</v>
      </c>
      <c r="I1260" s="41">
        <v>30000</v>
      </c>
      <c r="J1260" s="41">
        <v>30000</v>
      </c>
      <c r="K1260" s="41">
        <v>20000</v>
      </c>
      <c r="L1260" s="206">
        <f t="shared" si="197"/>
        <v>66.66666666666666</v>
      </c>
      <c r="M1260" s="206">
        <f t="shared" si="195"/>
        <v>66.66666666666666</v>
      </c>
      <c r="N1260" s="206">
        <f t="shared" si="186"/>
        <v>66.66666666666666</v>
      </c>
      <c r="O1260" s="41">
        <v>5092.12</v>
      </c>
      <c r="P1260" s="206">
        <f t="shared" si="193"/>
        <v>25.4606</v>
      </c>
      <c r="Q1260" s="41">
        <v>0</v>
      </c>
      <c r="R1260" s="41">
        <f t="shared" si="194"/>
        <v>5092.12</v>
      </c>
    </row>
    <row r="1261" spans="1:18" ht="13.5" customHeight="1">
      <c r="A1261" s="13"/>
      <c r="B1261" s="13"/>
      <c r="C1261" s="14"/>
      <c r="D1261" s="220"/>
      <c r="E1261" s="16"/>
      <c r="F1261" s="20"/>
      <c r="G1261" s="13"/>
      <c r="H1261" s="166" t="s">
        <v>208</v>
      </c>
      <c r="I1261" s="41">
        <v>380000</v>
      </c>
      <c r="J1261" s="41">
        <v>380000</v>
      </c>
      <c r="K1261" s="41">
        <v>380000</v>
      </c>
      <c r="L1261" s="206">
        <f t="shared" si="197"/>
        <v>100</v>
      </c>
      <c r="M1261" s="206">
        <f t="shared" si="195"/>
        <v>100</v>
      </c>
      <c r="N1261" s="206">
        <f t="shared" si="186"/>
        <v>100</v>
      </c>
      <c r="O1261" s="41">
        <v>216944.22</v>
      </c>
      <c r="P1261" s="206">
        <f t="shared" si="193"/>
        <v>57.090584210526316</v>
      </c>
      <c r="Q1261" s="41">
        <v>0</v>
      </c>
      <c r="R1261" s="41">
        <f t="shared" si="194"/>
        <v>216944.22</v>
      </c>
    </row>
    <row r="1262" spans="1:18" ht="13.5" customHeight="1">
      <c r="A1262" s="13"/>
      <c r="B1262" s="13"/>
      <c r="C1262" s="14"/>
      <c r="D1262" s="220"/>
      <c r="E1262" s="16"/>
      <c r="F1262" s="20"/>
      <c r="G1262" s="13"/>
      <c r="H1262" s="166" t="s">
        <v>118</v>
      </c>
      <c r="I1262" s="41">
        <v>70000</v>
      </c>
      <c r="J1262" s="41">
        <v>70000</v>
      </c>
      <c r="K1262" s="41">
        <v>80000</v>
      </c>
      <c r="L1262" s="206">
        <f t="shared" si="197"/>
        <v>114.28571428571428</v>
      </c>
      <c r="M1262" s="206">
        <f t="shared" si="195"/>
        <v>114.28571428571428</v>
      </c>
      <c r="N1262" s="206">
        <f t="shared" si="186"/>
        <v>114.28571428571428</v>
      </c>
      <c r="O1262" s="41">
        <v>31306</v>
      </c>
      <c r="P1262" s="206">
        <f t="shared" si="193"/>
        <v>39.1325</v>
      </c>
      <c r="Q1262" s="41">
        <v>0</v>
      </c>
      <c r="R1262" s="41">
        <f t="shared" si="194"/>
        <v>31306</v>
      </c>
    </row>
    <row r="1263" spans="1:18" ht="13.5" customHeight="1">
      <c r="A1263" s="13"/>
      <c r="B1263" s="13"/>
      <c r="C1263" s="14"/>
      <c r="D1263" s="220"/>
      <c r="E1263" s="16"/>
      <c r="F1263" s="20"/>
      <c r="G1263" s="13"/>
      <c r="H1263" s="166" t="s">
        <v>512</v>
      </c>
      <c r="I1263" s="41">
        <v>45000</v>
      </c>
      <c r="J1263" s="41">
        <v>45000</v>
      </c>
      <c r="K1263" s="296">
        <v>85000</v>
      </c>
      <c r="L1263" s="206">
        <f t="shared" si="197"/>
        <v>188.88888888888889</v>
      </c>
      <c r="M1263" s="206">
        <f t="shared" si="195"/>
        <v>188.88888888888889</v>
      </c>
      <c r="N1263" s="206">
        <f t="shared" si="186"/>
        <v>188.88888888888889</v>
      </c>
      <c r="O1263" s="296">
        <v>39122.3</v>
      </c>
      <c r="P1263" s="206">
        <f t="shared" si="193"/>
        <v>46.026235294117654</v>
      </c>
      <c r="Q1263" s="41">
        <v>0</v>
      </c>
      <c r="R1263" s="41">
        <f t="shared" si="194"/>
        <v>39122.3</v>
      </c>
    </row>
    <row r="1264" spans="1:18" ht="13.5" customHeight="1">
      <c r="A1264" s="13"/>
      <c r="B1264" s="13"/>
      <c r="C1264" s="14"/>
      <c r="D1264" s="220"/>
      <c r="E1264" s="16"/>
      <c r="F1264" s="20"/>
      <c r="G1264" s="13"/>
      <c r="H1264" s="166" t="s">
        <v>61</v>
      </c>
      <c r="I1264" s="41">
        <v>120000</v>
      </c>
      <c r="J1264" s="41">
        <v>130000</v>
      </c>
      <c r="K1264" s="296">
        <v>106000</v>
      </c>
      <c r="L1264" s="206">
        <f t="shared" si="197"/>
        <v>88.33333333333333</v>
      </c>
      <c r="M1264" s="206">
        <f t="shared" si="195"/>
        <v>81.53846153846153</v>
      </c>
      <c r="N1264" s="206">
        <f t="shared" si="186"/>
        <v>88.33333333333333</v>
      </c>
      <c r="O1264" s="296">
        <v>28385.77</v>
      </c>
      <c r="P1264" s="206">
        <f t="shared" si="193"/>
        <v>26.779028301886793</v>
      </c>
      <c r="Q1264" s="41">
        <v>0</v>
      </c>
      <c r="R1264" s="41">
        <f t="shared" si="194"/>
        <v>28385.77</v>
      </c>
    </row>
    <row r="1265" spans="1:18" ht="13.5" customHeight="1">
      <c r="A1265" s="13"/>
      <c r="B1265" s="13"/>
      <c r="C1265" s="14"/>
      <c r="D1265" s="220"/>
      <c r="E1265" s="16"/>
      <c r="F1265" s="20" t="s">
        <v>371</v>
      </c>
      <c r="G1265" s="13">
        <v>422</v>
      </c>
      <c r="H1265" s="175" t="s">
        <v>62</v>
      </c>
      <c r="I1265" s="41">
        <f>I1266</f>
        <v>80000</v>
      </c>
      <c r="J1265" s="41">
        <f>J1266</f>
        <v>80000</v>
      </c>
      <c r="K1265" s="41">
        <f>K1266</f>
        <v>80000</v>
      </c>
      <c r="L1265" s="206">
        <f t="shared" si="197"/>
        <v>100</v>
      </c>
      <c r="M1265" s="206">
        <f t="shared" si="195"/>
        <v>100</v>
      </c>
      <c r="N1265" s="206">
        <f t="shared" si="186"/>
        <v>100</v>
      </c>
      <c r="O1265" s="41">
        <f>O1266</f>
        <v>38268.54</v>
      </c>
      <c r="P1265" s="206">
        <f t="shared" si="193"/>
        <v>47.835675</v>
      </c>
      <c r="Q1265" s="41">
        <f>Q1266</f>
        <v>0</v>
      </c>
      <c r="R1265" s="41">
        <f t="shared" si="194"/>
        <v>38268.54</v>
      </c>
    </row>
    <row r="1266" spans="1:18" ht="13.5" customHeight="1">
      <c r="A1266" s="13"/>
      <c r="B1266" s="13"/>
      <c r="C1266" s="100"/>
      <c r="D1266" s="199"/>
      <c r="E1266" s="162"/>
      <c r="F1266" s="20"/>
      <c r="G1266" s="13"/>
      <c r="H1266" s="175" t="s">
        <v>89</v>
      </c>
      <c r="I1266" s="41">
        <v>80000</v>
      </c>
      <c r="J1266" s="41">
        <v>80000</v>
      </c>
      <c r="K1266" s="41">
        <v>80000</v>
      </c>
      <c r="L1266" s="206">
        <f t="shared" si="197"/>
        <v>100</v>
      </c>
      <c r="M1266" s="206">
        <f t="shared" si="195"/>
        <v>100</v>
      </c>
      <c r="N1266" s="206">
        <f t="shared" si="186"/>
        <v>100</v>
      </c>
      <c r="O1266" s="41">
        <v>38268.54</v>
      </c>
      <c r="P1266" s="206">
        <f t="shared" si="193"/>
        <v>47.835675</v>
      </c>
      <c r="Q1266" s="41">
        <v>0</v>
      </c>
      <c r="R1266" s="41">
        <f t="shared" si="194"/>
        <v>38268.54</v>
      </c>
    </row>
    <row r="1267" spans="1:18" ht="13.5" customHeight="1">
      <c r="A1267" s="13"/>
      <c r="B1267" s="13"/>
      <c r="C1267" s="100"/>
      <c r="D1267" s="199"/>
      <c r="E1267" s="162"/>
      <c r="F1267" s="20" t="s">
        <v>1092</v>
      </c>
      <c r="G1267" s="13">
        <v>423</v>
      </c>
      <c r="H1267" s="175" t="s">
        <v>42</v>
      </c>
      <c r="I1267" s="41">
        <f>SUM(I1268:I1273)</f>
        <v>880000</v>
      </c>
      <c r="J1267" s="41">
        <f>SUM(J1268:J1273)</f>
        <v>870000</v>
      </c>
      <c r="K1267" s="41">
        <f>SUM(K1268:K1273)</f>
        <v>1301469</v>
      </c>
      <c r="L1267" s="206">
        <f t="shared" si="197"/>
        <v>147.89420454545456</v>
      </c>
      <c r="M1267" s="206">
        <f t="shared" si="195"/>
        <v>149.59413793103448</v>
      </c>
      <c r="N1267" s="206">
        <f t="shared" si="186"/>
        <v>147.89420454545456</v>
      </c>
      <c r="O1267" s="41">
        <f>SUM(O1268:O1273)</f>
        <v>640541</v>
      </c>
      <c r="P1267" s="206">
        <f t="shared" si="193"/>
        <v>49.21676966566242</v>
      </c>
      <c r="Q1267" s="41">
        <f>SUM(Q1268:Q1273)</f>
        <v>0</v>
      </c>
      <c r="R1267" s="41">
        <f t="shared" si="194"/>
        <v>640541</v>
      </c>
    </row>
    <row r="1268" spans="1:18" ht="13.5" customHeight="1">
      <c r="A1268" s="13"/>
      <c r="B1268" s="13"/>
      <c r="C1268" s="100"/>
      <c r="D1268" s="199"/>
      <c r="E1268" s="162"/>
      <c r="F1268" s="20"/>
      <c r="G1268" s="13"/>
      <c r="H1268" s="175" t="s">
        <v>119</v>
      </c>
      <c r="I1268" s="41">
        <v>80000</v>
      </c>
      <c r="J1268" s="41">
        <v>70000</v>
      </c>
      <c r="K1268" s="41">
        <v>100000</v>
      </c>
      <c r="L1268" s="206">
        <f aca="true" t="shared" si="198" ref="L1268:L1273">(K1268/I1268)*100</f>
        <v>125</v>
      </c>
      <c r="M1268" s="206"/>
      <c r="N1268" s="206">
        <f t="shared" si="186"/>
        <v>125</v>
      </c>
      <c r="O1268" s="41">
        <v>55020</v>
      </c>
      <c r="P1268" s="206">
        <f t="shared" si="193"/>
        <v>55.02</v>
      </c>
      <c r="Q1268" s="41">
        <v>0</v>
      </c>
      <c r="R1268" s="41">
        <f t="shared" si="194"/>
        <v>55020</v>
      </c>
    </row>
    <row r="1269" spans="1:18" ht="13.5" customHeight="1">
      <c r="A1269" s="13"/>
      <c r="B1269" s="14"/>
      <c r="C1269" s="100"/>
      <c r="D1269" s="199"/>
      <c r="E1269" s="162"/>
      <c r="F1269" s="276"/>
      <c r="G1269" s="13"/>
      <c r="H1269" s="175" t="s">
        <v>64</v>
      </c>
      <c r="I1269" s="41">
        <v>50000</v>
      </c>
      <c r="J1269" s="41">
        <v>50000</v>
      </c>
      <c r="K1269" s="41">
        <v>30000</v>
      </c>
      <c r="L1269" s="206">
        <f t="shared" si="198"/>
        <v>60</v>
      </c>
      <c r="M1269" s="206"/>
      <c r="N1269" s="206">
        <f t="shared" si="186"/>
        <v>60</v>
      </c>
      <c r="O1269" s="41"/>
      <c r="P1269" s="206">
        <f t="shared" si="193"/>
        <v>0</v>
      </c>
      <c r="Q1269" s="41">
        <v>0</v>
      </c>
      <c r="R1269" s="41">
        <f t="shared" si="194"/>
        <v>0</v>
      </c>
    </row>
    <row r="1270" spans="1:18" ht="13.5" customHeight="1">
      <c r="A1270" s="13"/>
      <c r="B1270" s="13"/>
      <c r="C1270" s="100"/>
      <c r="D1270" s="199"/>
      <c r="E1270" s="162"/>
      <c r="F1270" s="276"/>
      <c r="G1270" s="13"/>
      <c r="H1270" s="175" t="s">
        <v>209</v>
      </c>
      <c r="I1270" s="41">
        <v>150000</v>
      </c>
      <c r="J1270" s="41">
        <v>150000</v>
      </c>
      <c r="K1270" s="41">
        <v>150000</v>
      </c>
      <c r="L1270" s="206">
        <f t="shared" si="198"/>
        <v>100</v>
      </c>
      <c r="M1270" s="206"/>
      <c r="N1270" s="206">
        <f aca="true" t="shared" si="199" ref="N1270:N1337">K1270/I1270*100</f>
        <v>100</v>
      </c>
      <c r="O1270" s="41"/>
      <c r="P1270" s="206">
        <f t="shared" si="193"/>
        <v>0</v>
      </c>
      <c r="Q1270" s="41">
        <v>0</v>
      </c>
      <c r="R1270" s="41">
        <f t="shared" si="194"/>
        <v>0</v>
      </c>
    </row>
    <row r="1271" spans="1:18" ht="13.5" customHeight="1">
      <c r="A1271" s="13"/>
      <c r="B1271" s="13"/>
      <c r="C1271" s="14"/>
      <c r="D1271" s="220"/>
      <c r="E1271" s="16"/>
      <c r="F1271" s="276"/>
      <c r="G1271" s="13"/>
      <c r="H1271" s="175" t="s">
        <v>120</v>
      </c>
      <c r="I1271" s="41">
        <v>0</v>
      </c>
      <c r="J1271" s="41">
        <v>0</v>
      </c>
      <c r="K1271" s="41">
        <v>0</v>
      </c>
      <c r="L1271" s="206" t="e">
        <f t="shared" si="198"/>
        <v>#DIV/0!</v>
      </c>
      <c r="M1271" s="206"/>
      <c r="N1271" s="206">
        <v>0</v>
      </c>
      <c r="O1271" s="41">
        <v>0</v>
      </c>
      <c r="P1271" s="206">
        <v>0</v>
      </c>
      <c r="Q1271" s="41">
        <v>0</v>
      </c>
      <c r="R1271" s="41">
        <f t="shared" si="194"/>
        <v>0</v>
      </c>
    </row>
    <row r="1272" spans="1:18" ht="13.5" customHeight="1">
      <c r="A1272" s="13"/>
      <c r="B1272" s="13"/>
      <c r="C1272" s="14"/>
      <c r="D1272" s="220"/>
      <c r="E1272" s="16"/>
      <c r="F1272" s="276"/>
      <c r="G1272" s="13"/>
      <c r="H1272" s="166" t="s">
        <v>43</v>
      </c>
      <c r="I1272" s="41">
        <v>100000</v>
      </c>
      <c r="J1272" s="41">
        <v>100000</v>
      </c>
      <c r="K1272" s="41">
        <v>100000</v>
      </c>
      <c r="L1272" s="206">
        <f t="shared" si="198"/>
        <v>100</v>
      </c>
      <c r="M1272" s="206"/>
      <c r="N1272" s="206">
        <f t="shared" si="199"/>
        <v>100</v>
      </c>
      <c r="O1272" s="41">
        <v>12221</v>
      </c>
      <c r="P1272" s="206">
        <f t="shared" si="193"/>
        <v>12.221</v>
      </c>
      <c r="Q1272" s="41">
        <v>0</v>
      </c>
      <c r="R1272" s="41">
        <f t="shared" si="194"/>
        <v>12221</v>
      </c>
    </row>
    <row r="1273" spans="1:18" ht="13.5" customHeight="1">
      <c r="A1273" s="13"/>
      <c r="B1273" s="13"/>
      <c r="C1273" s="14"/>
      <c r="D1273" s="220"/>
      <c r="E1273" s="16"/>
      <c r="F1273" s="276"/>
      <c r="G1273" s="13"/>
      <c r="H1273" s="166" t="s">
        <v>90</v>
      </c>
      <c r="I1273" s="41">
        <v>500000</v>
      </c>
      <c r="J1273" s="41">
        <v>500000</v>
      </c>
      <c r="K1273" s="296">
        <v>921469</v>
      </c>
      <c r="L1273" s="206">
        <f t="shared" si="198"/>
        <v>184.2938</v>
      </c>
      <c r="M1273" s="206"/>
      <c r="N1273" s="206">
        <f t="shared" si="199"/>
        <v>184.2938</v>
      </c>
      <c r="O1273" s="296">
        <v>573300</v>
      </c>
      <c r="P1273" s="206">
        <f t="shared" si="193"/>
        <v>62.215874869366196</v>
      </c>
      <c r="Q1273" s="41">
        <v>0</v>
      </c>
      <c r="R1273" s="41">
        <f t="shared" si="194"/>
        <v>573300</v>
      </c>
    </row>
    <row r="1274" spans="1:18" ht="13.5" customHeight="1" hidden="1">
      <c r="A1274" s="13"/>
      <c r="B1274" s="13"/>
      <c r="C1274" s="14"/>
      <c r="D1274" s="220"/>
      <c r="E1274" s="16"/>
      <c r="F1274" s="276"/>
      <c r="G1274" s="13">
        <v>424</v>
      </c>
      <c r="H1274" s="166" t="s">
        <v>68</v>
      </c>
      <c r="I1274" s="41">
        <v>0</v>
      </c>
      <c r="J1274" s="41">
        <v>0</v>
      </c>
      <c r="K1274" s="41">
        <v>0</v>
      </c>
      <c r="L1274" s="206"/>
      <c r="M1274" s="206" t="e">
        <f t="shared" si="195"/>
        <v>#DIV/0!</v>
      </c>
      <c r="N1274" s="206" t="e">
        <f t="shared" si="199"/>
        <v>#DIV/0!</v>
      </c>
      <c r="O1274" s="41">
        <v>0</v>
      </c>
      <c r="P1274" s="206" t="e">
        <f t="shared" si="193"/>
        <v>#DIV/0!</v>
      </c>
      <c r="Q1274" s="41">
        <v>0</v>
      </c>
      <c r="R1274" s="41">
        <f t="shared" si="194"/>
        <v>0</v>
      </c>
    </row>
    <row r="1275" spans="1:18" ht="13.5" customHeight="1">
      <c r="A1275" s="13"/>
      <c r="B1275" s="13"/>
      <c r="C1275" s="14"/>
      <c r="D1275" s="220"/>
      <c r="E1275" s="16"/>
      <c r="F1275" s="20" t="s">
        <v>372</v>
      </c>
      <c r="G1275" s="13">
        <v>424</v>
      </c>
      <c r="H1275" s="173" t="s">
        <v>68</v>
      </c>
      <c r="I1275" s="41">
        <v>60000</v>
      </c>
      <c r="J1275" s="41"/>
      <c r="K1275" s="41">
        <v>50000</v>
      </c>
      <c r="L1275" s="206"/>
      <c r="M1275" s="206"/>
      <c r="N1275" s="206">
        <f t="shared" si="199"/>
        <v>83.33333333333334</v>
      </c>
      <c r="O1275" s="41">
        <v>0</v>
      </c>
      <c r="P1275" s="206">
        <f t="shared" si="193"/>
        <v>0</v>
      </c>
      <c r="Q1275" s="41">
        <v>0</v>
      </c>
      <c r="R1275" s="41">
        <f t="shared" si="194"/>
        <v>0</v>
      </c>
    </row>
    <row r="1276" spans="1:18" ht="13.5" customHeight="1">
      <c r="A1276" s="13"/>
      <c r="B1276" s="13"/>
      <c r="C1276" s="14"/>
      <c r="D1276" s="220"/>
      <c r="E1276" s="16"/>
      <c r="F1276" s="20" t="s">
        <v>373</v>
      </c>
      <c r="G1276" s="13">
        <v>425</v>
      </c>
      <c r="H1276" s="166" t="s">
        <v>69</v>
      </c>
      <c r="I1276" s="41">
        <f>SUM(I1277:I1278)</f>
        <v>250000</v>
      </c>
      <c r="J1276" s="41">
        <f>SUM(J1277:J1278)</f>
        <v>250000</v>
      </c>
      <c r="K1276" s="41">
        <f>SUM(K1277:K1278)</f>
        <v>250000</v>
      </c>
      <c r="L1276" s="206">
        <f>(K1276/I1276)*100</f>
        <v>100</v>
      </c>
      <c r="M1276" s="206">
        <f t="shared" si="195"/>
        <v>100</v>
      </c>
      <c r="N1276" s="206">
        <f t="shared" si="199"/>
        <v>100</v>
      </c>
      <c r="O1276" s="41">
        <f>SUM(O1277:O1278)</f>
        <v>40000</v>
      </c>
      <c r="P1276" s="206">
        <f t="shared" si="193"/>
        <v>16</v>
      </c>
      <c r="Q1276" s="41">
        <f>SUM(Q1277:Q1278)</f>
        <v>0</v>
      </c>
      <c r="R1276" s="41">
        <f t="shared" si="194"/>
        <v>40000</v>
      </c>
    </row>
    <row r="1277" spans="1:18" ht="13.5" customHeight="1">
      <c r="A1277" s="13"/>
      <c r="B1277" s="13"/>
      <c r="C1277" s="14"/>
      <c r="D1277" s="220"/>
      <c r="E1277" s="16"/>
      <c r="F1277" s="20"/>
      <c r="G1277" s="13"/>
      <c r="H1277" s="166" t="s">
        <v>91</v>
      </c>
      <c r="I1277" s="41">
        <v>130000</v>
      </c>
      <c r="J1277" s="41">
        <v>130000</v>
      </c>
      <c r="K1277" s="41">
        <v>130000</v>
      </c>
      <c r="L1277" s="206"/>
      <c r="M1277" s="206">
        <f t="shared" si="195"/>
        <v>100</v>
      </c>
      <c r="N1277" s="206">
        <f t="shared" si="199"/>
        <v>100</v>
      </c>
      <c r="O1277" s="41"/>
      <c r="P1277" s="206">
        <f t="shared" si="193"/>
        <v>0</v>
      </c>
      <c r="Q1277" s="41">
        <v>0</v>
      </c>
      <c r="R1277" s="41">
        <f t="shared" si="194"/>
        <v>0</v>
      </c>
    </row>
    <row r="1278" spans="1:18" ht="13.5" customHeight="1">
      <c r="A1278" s="13"/>
      <c r="B1278" s="13"/>
      <c r="C1278" s="14"/>
      <c r="D1278" s="220"/>
      <c r="E1278" s="16"/>
      <c r="F1278" s="20"/>
      <c r="G1278" s="13"/>
      <c r="H1278" s="166" t="s">
        <v>71</v>
      </c>
      <c r="I1278" s="41">
        <v>120000</v>
      </c>
      <c r="J1278" s="41">
        <v>120000</v>
      </c>
      <c r="K1278" s="41">
        <v>120000</v>
      </c>
      <c r="L1278" s="206"/>
      <c r="M1278" s="206">
        <f t="shared" si="195"/>
        <v>100</v>
      </c>
      <c r="N1278" s="206">
        <f t="shared" si="199"/>
        <v>100</v>
      </c>
      <c r="O1278" s="41">
        <v>40000</v>
      </c>
      <c r="P1278" s="206">
        <f t="shared" si="193"/>
        <v>33.33333333333333</v>
      </c>
      <c r="Q1278" s="41">
        <v>0</v>
      </c>
      <c r="R1278" s="41">
        <f t="shared" si="194"/>
        <v>40000</v>
      </c>
    </row>
    <row r="1279" spans="1:18" ht="13.5" customHeight="1">
      <c r="A1279" s="13"/>
      <c r="B1279" s="13"/>
      <c r="C1279" s="14"/>
      <c r="D1279" s="220"/>
      <c r="E1279" s="16"/>
      <c r="F1279" s="20" t="s">
        <v>374</v>
      </c>
      <c r="G1279" s="13">
        <v>426</v>
      </c>
      <c r="H1279" s="166" t="s">
        <v>72</v>
      </c>
      <c r="I1279" s="41">
        <f>SUM(I1280:I1284)</f>
        <v>223000</v>
      </c>
      <c r="J1279" s="41">
        <f>SUM(J1280:J1284)</f>
        <v>223000</v>
      </c>
      <c r="K1279" s="41">
        <f>SUM(K1280:K1284)</f>
        <v>262000</v>
      </c>
      <c r="L1279" s="206">
        <f>(K1279/I1279)*100</f>
        <v>117.48878923766817</v>
      </c>
      <c r="M1279" s="206">
        <f t="shared" si="195"/>
        <v>117.48878923766817</v>
      </c>
      <c r="N1279" s="206">
        <f t="shared" si="199"/>
        <v>117.48878923766817</v>
      </c>
      <c r="O1279" s="41">
        <f>SUM(O1280:O1284)</f>
        <v>62657</v>
      </c>
      <c r="P1279" s="206">
        <f t="shared" si="193"/>
        <v>23.914885496183206</v>
      </c>
      <c r="Q1279" s="41">
        <f>SUM(Q1280:Q1284)</f>
        <v>0</v>
      </c>
      <c r="R1279" s="41">
        <f t="shared" si="194"/>
        <v>62657</v>
      </c>
    </row>
    <row r="1280" spans="1:18" ht="13.5" customHeight="1">
      <c r="A1280" s="13"/>
      <c r="B1280" s="13"/>
      <c r="C1280" s="14"/>
      <c r="D1280" s="220"/>
      <c r="E1280" s="16"/>
      <c r="F1280" s="20"/>
      <c r="G1280" s="13"/>
      <c r="H1280" s="166" t="s">
        <v>73</v>
      </c>
      <c r="I1280" s="41">
        <v>70000</v>
      </c>
      <c r="J1280" s="41">
        <v>70000</v>
      </c>
      <c r="K1280" s="41">
        <v>70000</v>
      </c>
      <c r="L1280" s="206"/>
      <c r="M1280" s="206"/>
      <c r="N1280" s="206">
        <f t="shared" si="199"/>
        <v>100</v>
      </c>
      <c r="O1280" s="41">
        <v>15290</v>
      </c>
      <c r="P1280" s="206">
        <f t="shared" si="193"/>
        <v>21.84285714285714</v>
      </c>
      <c r="Q1280" s="41">
        <v>0</v>
      </c>
      <c r="R1280" s="41">
        <f t="shared" si="194"/>
        <v>15290</v>
      </c>
    </row>
    <row r="1281" spans="1:18" ht="13.5" customHeight="1">
      <c r="A1281" s="13"/>
      <c r="B1281" s="13"/>
      <c r="C1281" s="14"/>
      <c r="D1281" s="220"/>
      <c r="E1281" s="16"/>
      <c r="F1281" s="20"/>
      <c r="G1281" s="13"/>
      <c r="H1281" s="175" t="s">
        <v>74</v>
      </c>
      <c r="I1281" s="41">
        <v>63000</v>
      </c>
      <c r="J1281" s="41">
        <v>63000</v>
      </c>
      <c r="K1281" s="41">
        <v>63000</v>
      </c>
      <c r="L1281" s="206"/>
      <c r="M1281" s="206"/>
      <c r="N1281" s="206">
        <f t="shared" si="199"/>
        <v>100</v>
      </c>
      <c r="O1281" s="41">
        <v>27390</v>
      </c>
      <c r="P1281" s="206">
        <f t="shared" si="193"/>
        <v>43.476190476190474</v>
      </c>
      <c r="Q1281" s="41">
        <v>0</v>
      </c>
      <c r="R1281" s="41">
        <f t="shared" si="194"/>
        <v>27390</v>
      </c>
    </row>
    <row r="1282" spans="1:18" ht="13.5" customHeight="1">
      <c r="A1282" s="13"/>
      <c r="B1282" s="13"/>
      <c r="C1282" s="14"/>
      <c r="D1282" s="220"/>
      <c r="E1282" s="16"/>
      <c r="F1282" s="20"/>
      <c r="G1282" s="13"/>
      <c r="H1282" s="175" t="s">
        <v>469</v>
      </c>
      <c r="I1282" s="41">
        <v>0</v>
      </c>
      <c r="J1282" s="41">
        <v>0</v>
      </c>
      <c r="K1282" s="41">
        <v>0</v>
      </c>
      <c r="L1282" s="206"/>
      <c r="M1282" s="206"/>
      <c r="N1282" s="206" t="e">
        <f t="shared" si="199"/>
        <v>#DIV/0!</v>
      </c>
      <c r="O1282" s="41">
        <v>0</v>
      </c>
      <c r="P1282" s="206">
        <v>0</v>
      </c>
      <c r="Q1282" s="41">
        <v>0</v>
      </c>
      <c r="R1282" s="41">
        <f t="shared" si="194"/>
        <v>0</v>
      </c>
    </row>
    <row r="1283" spans="1:18" ht="13.5" customHeight="1">
      <c r="A1283" s="13"/>
      <c r="B1283" s="13"/>
      <c r="C1283" s="14"/>
      <c r="D1283" s="220"/>
      <c r="E1283" s="16"/>
      <c r="F1283" s="20"/>
      <c r="G1283" s="13"/>
      <c r="H1283" s="175" t="s">
        <v>470</v>
      </c>
      <c r="I1283" s="41">
        <v>40000</v>
      </c>
      <c r="J1283" s="41">
        <v>40000</v>
      </c>
      <c r="K1283" s="41">
        <v>70000</v>
      </c>
      <c r="L1283" s="206"/>
      <c r="M1283" s="206"/>
      <c r="N1283" s="206">
        <f t="shared" si="199"/>
        <v>175</v>
      </c>
      <c r="O1283" s="41">
        <v>19977</v>
      </c>
      <c r="P1283" s="206">
        <f t="shared" si="193"/>
        <v>28.53857142857143</v>
      </c>
      <c r="Q1283" s="41">
        <v>0</v>
      </c>
      <c r="R1283" s="41">
        <f t="shared" si="194"/>
        <v>19977</v>
      </c>
    </row>
    <row r="1284" spans="1:18" ht="13.5" customHeight="1">
      <c r="A1284" s="13"/>
      <c r="B1284" s="13"/>
      <c r="C1284" s="14"/>
      <c r="D1284" s="220"/>
      <c r="E1284" s="16"/>
      <c r="F1284" s="20"/>
      <c r="G1284" s="13"/>
      <c r="H1284" s="166" t="s">
        <v>197</v>
      </c>
      <c r="I1284" s="41">
        <v>50000</v>
      </c>
      <c r="J1284" s="41">
        <v>50000</v>
      </c>
      <c r="K1284" s="296">
        <v>59000</v>
      </c>
      <c r="L1284" s="206"/>
      <c r="M1284" s="206"/>
      <c r="N1284" s="206">
        <f t="shared" si="199"/>
        <v>118</v>
      </c>
      <c r="O1284" s="296">
        <v>0</v>
      </c>
      <c r="P1284" s="206">
        <f t="shared" si="193"/>
        <v>0</v>
      </c>
      <c r="Q1284" s="41">
        <v>0</v>
      </c>
      <c r="R1284" s="41">
        <f t="shared" si="194"/>
        <v>0</v>
      </c>
    </row>
    <row r="1285" spans="1:18" ht="13.5" customHeight="1" hidden="1">
      <c r="A1285" s="13"/>
      <c r="B1285" s="13"/>
      <c r="C1285" s="14"/>
      <c r="D1285" s="220"/>
      <c r="E1285" s="16"/>
      <c r="F1285" s="20" t="s">
        <v>390</v>
      </c>
      <c r="G1285" s="13">
        <v>465</v>
      </c>
      <c r="H1285" s="173" t="s">
        <v>589</v>
      </c>
      <c r="I1285" s="41">
        <v>30000</v>
      </c>
      <c r="J1285" s="41">
        <v>30000</v>
      </c>
      <c r="K1285" s="41">
        <v>0</v>
      </c>
      <c r="L1285" s="206"/>
      <c r="M1285" s="206">
        <f t="shared" si="195"/>
        <v>0</v>
      </c>
      <c r="N1285" s="206">
        <f t="shared" si="199"/>
        <v>0</v>
      </c>
      <c r="O1285" s="41">
        <v>0</v>
      </c>
      <c r="P1285" s="206" t="e">
        <f t="shared" si="193"/>
        <v>#DIV/0!</v>
      </c>
      <c r="Q1285" s="41">
        <v>0</v>
      </c>
      <c r="R1285" s="41">
        <f t="shared" si="194"/>
        <v>0</v>
      </c>
    </row>
    <row r="1286" spans="1:18" ht="13.5" customHeight="1">
      <c r="A1286" s="13"/>
      <c r="B1286" s="13"/>
      <c r="C1286" s="14"/>
      <c r="D1286" s="220"/>
      <c r="E1286" s="16"/>
      <c r="F1286" s="20" t="s">
        <v>375</v>
      </c>
      <c r="G1286" s="13">
        <v>482</v>
      </c>
      <c r="H1286" s="166" t="s">
        <v>225</v>
      </c>
      <c r="I1286" s="41">
        <v>20000</v>
      </c>
      <c r="J1286" s="41">
        <v>20000</v>
      </c>
      <c r="K1286" s="41">
        <v>20000</v>
      </c>
      <c r="L1286" s="206"/>
      <c r="M1286" s="206"/>
      <c r="N1286" s="206">
        <f t="shared" si="199"/>
        <v>100</v>
      </c>
      <c r="O1286" s="41">
        <v>0</v>
      </c>
      <c r="P1286" s="206">
        <f t="shared" si="193"/>
        <v>0</v>
      </c>
      <c r="Q1286" s="41">
        <v>0</v>
      </c>
      <c r="R1286" s="41">
        <f t="shared" si="194"/>
        <v>0</v>
      </c>
    </row>
    <row r="1287" spans="1:18" ht="13.5" customHeight="1" hidden="1">
      <c r="A1287" s="13"/>
      <c r="B1287" s="13"/>
      <c r="C1287" s="14"/>
      <c r="D1287" s="220"/>
      <c r="E1287" s="16"/>
      <c r="F1287" s="276" t="s">
        <v>391</v>
      </c>
      <c r="G1287" s="13">
        <v>511</v>
      </c>
      <c r="H1287" s="166" t="s">
        <v>78</v>
      </c>
      <c r="I1287" s="41">
        <v>0</v>
      </c>
      <c r="J1287" s="41">
        <v>0</v>
      </c>
      <c r="K1287" s="41">
        <v>0</v>
      </c>
      <c r="L1287" s="206">
        <v>0</v>
      </c>
      <c r="M1287" s="206">
        <v>0</v>
      </c>
      <c r="N1287" s="206" t="e">
        <f t="shared" si="199"/>
        <v>#DIV/0!</v>
      </c>
      <c r="O1287" s="41">
        <v>0</v>
      </c>
      <c r="P1287" s="206" t="e">
        <f t="shared" si="193"/>
        <v>#DIV/0!</v>
      </c>
      <c r="Q1287" s="41">
        <v>0</v>
      </c>
      <c r="R1287" s="41">
        <f t="shared" si="194"/>
        <v>0</v>
      </c>
    </row>
    <row r="1288" spans="1:18" ht="13.5" customHeight="1" hidden="1">
      <c r="A1288" s="13"/>
      <c r="B1288" s="13"/>
      <c r="C1288" s="14"/>
      <c r="D1288" s="220"/>
      <c r="E1288" s="16"/>
      <c r="F1288" s="276" t="s">
        <v>392</v>
      </c>
      <c r="G1288" s="13">
        <v>512</v>
      </c>
      <c r="H1288" s="166" t="s">
        <v>92</v>
      </c>
      <c r="I1288" s="41">
        <v>180000</v>
      </c>
      <c r="J1288" s="41">
        <v>180000</v>
      </c>
      <c r="K1288" s="41">
        <v>0</v>
      </c>
      <c r="L1288" s="206">
        <f>(K1288/I1288)*100</f>
        <v>0</v>
      </c>
      <c r="M1288" s="206">
        <f t="shared" si="195"/>
        <v>0</v>
      </c>
      <c r="N1288" s="206">
        <f t="shared" si="199"/>
        <v>0</v>
      </c>
      <c r="O1288" s="41">
        <v>0</v>
      </c>
      <c r="P1288" s="206" t="e">
        <f t="shared" si="193"/>
        <v>#DIV/0!</v>
      </c>
      <c r="Q1288" s="41">
        <v>0</v>
      </c>
      <c r="R1288" s="41">
        <f t="shared" si="194"/>
        <v>0</v>
      </c>
    </row>
    <row r="1289" spans="1:18" ht="13.5" customHeight="1" hidden="1">
      <c r="A1289" s="13"/>
      <c r="B1289" s="13"/>
      <c r="C1289" s="14"/>
      <c r="D1289" s="220"/>
      <c r="E1289" s="16"/>
      <c r="F1289" s="276" t="s">
        <v>1163</v>
      </c>
      <c r="G1289" s="13">
        <v>515</v>
      </c>
      <c r="H1289" s="173" t="s">
        <v>480</v>
      </c>
      <c r="I1289" s="41">
        <v>0</v>
      </c>
      <c r="J1289" s="41"/>
      <c r="K1289" s="41">
        <v>0</v>
      </c>
      <c r="L1289" s="206"/>
      <c r="M1289" s="206"/>
      <c r="N1289" s="206">
        <v>0</v>
      </c>
      <c r="O1289" s="41">
        <v>0</v>
      </c>
      <c r="P1289" s="206" t="e">
        <f t="shared" si="193"/>
        <v>#DIV/0!</v>
      </c>
      <c r="Q1289" s="41">
        <v>0</v>
      </c>
      <c r="R1289" s="41">
        <f t="shared" si="194"/>
        <v>0</v>
      </c>
    </row>
    <row r="1290" spans="1:18" ht="38.25">
      <c r="A1290" s="13"/>
      <c r="B1290" s="13"/>
      <c r="C1290" s="14"/>
      <c r="D1290" s="160" t="s">
        <v>668</v>
      </c>
      <c r="E1290" s="160"/>
      <c r="F1290" s="318"/>
      <c r="G1290" s="14"/>
      <c r="H1290" s="15" t="s">
        <v>862</v>
      </c>
      <c r="I1290" s="41">
        <f>I1291</f>
        <v>440000</v>
      </c>
      <c r="J1290" s="41">
        <f>J1291</f>
        <v>440000</v>
      </c>
      <c r="K1290" s="41">
        <f>K1291+K1292</f>
        <v>410000</v>
      </c>
      <c r="L1290" s="206">
        <f>(K1290/I1290)*100</f>
        <v>93.18181818181817</v>
      </c>
      <c r="M1290" s="206">
        <f t="shared" si="195"/>
        <v>93.18181818181817</v>
      </c>
      <c r="N1290" s="206">
        <f t="shared" si="199"/>
        <v>93.18181818181817</v>
      </c>
      <c r="O1290" s="41">
        <f>O1291+O1292</f>
        <v>40000</v>
      </c>
      <c r="P1290" s="206">
        <f t="shared" si="193"/>
        <v>9.75609756097561</v>
      </c>
      <c r="Q1290" s="41">
        <f>Q1291+Q1292</f>
        <v>0</v>
      </c>
      <c r="R1290" s="41">
        <f t="shared" si="194"/>
        <v>40000</v>
      </c>
    </row>
    <row r="1291" spans="1:18" ht="13.5" customHeight="1">
      <c r="A1291" s="13"/>
      <c r="B1291" s="13"/>
      <c r="C1291" s="14"/>
      <c r="D1291" s="220"/>
      <c r="E1291" s="16"/>
      <c r="F1291" s="20" t="s">
        <v>377</v>
      </c>
      <c r="G1291" s="13">
        <v>424</v>
      </c>
      <c r="H1291" s="166" t="s">
        <v>768</v>
      </c>
      <c r="I1291" s="41">
        <v>440000</v>
      </c>
      <c r="J1291" s="41">
        <v>440000</v>
      </c>
      <c r="K1291" s="41">
        <v>0</v>
      </c>
      <c r="L1291" s="206">
        <f>(K1291/I1291)*100</f>
        <v>0</v>
      </c>
      <c r="M1291" s="206">
        <f t="shared" si="195"/>
        <v>0</v>
      </c>
      <c r="N1291" s="206">
        <f t="shared" si="199"/>
        <v>0</v>
      </c>
      <c r="O1291" s="41">
        <v>0</v>
      </c>
      <c r="P1291" s="206">
        <v>0</v>
      </c>
      <c r="Q1291" s="41">
        <v>0</v>
      </c>
      <c r="R1291" s="41">
        <f t="shared" si="194"/>
        <v>0</v>
      </c>
    </row>
    <row r="1292" spans="1:18" ht="13.5" customHeight="1">
      <c r="A1292" s="13"/>
      <c r="B1292" s="13"/>
      <c r="C1292" s="14"/>
      <c r="D1292" s="220"/>
      <c r="E1292" s="16"/>
      <c r="F1292" s="20" t="s">
        <v>1238</v>
      </c>
      <c r="G1292" s="13">
        <v>423</v>
      </c>
      <c r="H1292" s="173" t="s">
        <v>42</v>
      </c>
      <c r="I1292" s="41"/>
      <c r="J1292" s="41"/>
      <c r="K1292" s="296">
        <v>410000</v>
      </c>
      <c r="L1292" s="206"/>
      <c r="M1292" s="206"/>
      <c r="N1292" s="206"/>
      <c r="O1292" s="296">
        <v>40000</v>
      </c>
      <c r="P1292" s="206">
        <f t="shared" si="193"/>
        <v>9.75609756097561</v>
      </c>
      <c r="Q1292" s="41"/>
      <c r="R1292" s="41">
        <f t="shared" si="194"/>
        <v>40000</v>
      </c>
    </row>
    <row r="1293" spans="1:18" ht="12.75">
      <c r="A1293" s="13"/>
      <c r="B1293" s="13"/>
      <c r="C1293" s="14"/>
      <c r="D1293" s="160" t="s">
        <v>1001</v>
      </c>
      <c r="E1293" s="160"/>
      <c r="F1293" s="318"/>
      <c r="G1293" s="14"/>
      <c r="H1293" s="15" t="s">
        <v>1139</v>
      </c>
      <c r="I1293" s="41">
        <f>I1294</f>
        <v>120000</v>
      </c>
      <c r="J1293" s="41">
        <f>J1294</f>
        <v>120000</v>
      </c>
      <c r="K1293" s="41">
        <f>K1294</f>
        <v>120000</v>
      </c>
      <c r="L1293" s="206">
        <f>(K1293/I1293)*100</f>
        <v>100</v>
      </c>
      <c r="M1293" s="206">
        <f t="shared" si="195"/>
        <v>100</v>
      </c>
      <c r="N1293" s="206">
        <f t="shared" si="199"/>
        <v>100</v>
      </c>
      <c r="O1293" s="41">
        <v>0</v>
      </c>
      <c r="P1293" s="206">
        <f t="shared" si="193"/>
        <v>0</v>
      </c>
      <c r="Q1293" s="41">
        <f>Q1294</f>
        <v>0</v>
      </c>
      <c r="R1293" s="41">
        <f t="shared" si="194"/>
        <v>0</v>
      </c>
    </row>
    <row r="1294" spans="1:18" ht="12.75">
      <c r="A1294" s="13"/>
      <c r="B1294" s="13"/>
      <c r="C1294" s="14"/>
      <c r="D1294" s="160"/>
      <c r="E1294" s="160"/>
      <c r="F1294" s="226"/>
      <c r="G1294" s="316">
        <v>423</v>
      </c>
      <c r="H1294" s="345" t="s">
        <v>42</v>
      </c>
      <c r="I1294" s="41">
        <v>120000</v>
      </c>
      <c r="J1294" s="41">
        <v>120000</v>
      </c>
      <c r="K1294" s="41">
        <v>120000</v>
      </c>
      <c r="L1294" s="206">
        <f>(K1294/I1294)*100</f>
        <v>100</v>
      </c>
      <c r="M1294" s="206">
        <f t="shared" si="195"/>
        <v>100</v>
      </c>
      <c r="N1294" s="206">
        <f t="shared" si="199"/>
        <v>100</v>
      </c>
      <c r="O1294" s="41">
        <v>0</v>
      </c>
      <c r="P1294" s="206">
        <f t="shared" si="193"/>
        <v>0</v>
      </c>
      <c r="Q1294" s="41">
        <v>0</v>
      </c>
      <c r="R1294" s="41">
        <f t="shared" si="194"/>
        <v>0</v>
      </c>
    </row>
    <row r="1295" spans="1:18" ht="25.5">
      <c r="A1295" s="13"/>
      <c r="B1295" s="13"/>
      <c r="C1295" s="14"/>
      <c r="D1295" s="160" t="s">
        <v>1000</v>
      </c>
      <c r="E1295" s="160"/>
      <c r="F1295" s="318"/>
      <c r="G1295" s="14"/>
      <c r="H1295" s="15" t="s">
        <v>1138</v>
      </c>
      <c r="I1295" s="41">
        <f>I1296</f>
        <v>320000</v>
      </c>
      <c r="J1295" s="41">
        <f>J1296</f>
        <v>320000</v>
      </c>
      <c r="K1295" s="41">
        <f>K1296</f>
        <v>320000</v>
      </c>
      <c r="L1295" s="206">
        <f aca="true" t="shared" si="200" ref="L1295:L1306">(K1295/I1295)*100</f>
        <v>100</v>
      </c>
      <c r="M1295" s="206">
        <f t="shared" si="195"/>
        <v>100</v>
      </c>
      <c r="N1295" s="206">
        <f t="shared" si="199"/>
        <v>100</v>
      </c>
      <c r="O1295" s="41">
        <f>O1296</f>
        <v>319550</v>
      </c>
      <c r="P1295" s="206">
        <f t="shared" si="193"/>
        <v>99.859375</v>
      </c>
      <c r="Q1295" s="41">
        <f>Q1296</f>
        <v>232600</v>
      </c>
      <c r="R1295" s="41">
        <f t="shared" si="194"/>
        <v>552150</v>
      </c>
    </row>
    <row r="1296" spans="1:18" ht="12.75">
      <c r="A1296" s="13"/>
      <c r="B1296" s="13"/>
      <c r="C1296" s="14"/>
      <c r="D1296" s="160"/>
      <c r="E1296" s="160"/>
      <c r="F1296" s="226" t="s">
        <v>381</v>
      </c>
      <c r="G1296" s="13">
        <v>424</v>
      </c>
      <c r="H1296" s="166" t="s">
        <v>210</v>
      </c>
      <c r="I1296" s="41">
        <v>320000</v>
      </c>
      <c r="J1296" s="41">
        <v>320000</v>
      </c>
      <c r="K1296" s="41">
        <v>320000</v>
      </c>
      <c r="L1296" s="206">
        <f t="shared" si="200"/>
        <v>100</v>
      </c>
      <c r="M1296" s="206"/>
      <c r="N1296" s="206">
        <f t="shared" si="199"/>
        <v>100</v>
      </c>
      <c r="O1296" s="41">
        <v>319550</v>
      </c>
      <c r="P1296" s="206">
        <f t="shared" si="193"/>
        <v>99.859375</v>
      </c>
      <c r="Q1296" s="41">
        <v>232600</v>
      </c>
      <c r="R1296" s="41">
        <f t="shared" si="194"/>
        <v>552150</v>
      </c>
    </row>
    <row r="1297" spans="1:18" ht="25.5">
      <c r="A1297" s="13"/>
      <c r="B1297" s="13"/>
      <c r="C1297" s="14"/>
      <c r="D1297" s="160" t="s">
        <v>1002</v>
      </c>
      <c r="E1297" s="160"/>
      <c r="F1297" s="318"/>
      <c r="G1297" s="14"/>
      <c r="H1297" s="15" t="s">
        <v>1003</v>
      </c>
      <c r="I1297" s="41">
        <f>I1298</f>
        <v>250000</v>
      </c>
      <c r="J1297" s="41">
        <f>J1298</f>
        <v>250000</v>
      </c>
      <c r="K1297" s="41">
        <f>K1298</f>
        <v>230000</v>
      </c>
      <c r="L1297" s="206">
        <f t="shared" si="200"/>
        <v>92</v>
      </c>
      <c r="M1297" s="206">
        <f t="shared" si="195"/>
        <v>92</v>
      </c>
      <c r="N1297" s="206">
        <f t="shared" si="199"/>
        <v>92</v>
      </c>
      <c r="O1297" s="41">
        <f>O1298</f>
        <v>0</v>
      </c>
      <c r="P1297" s="206">
        <f aca="true" t="shared" si="201" ref="P1297:P1350">O1297/K1297*100</f>
        <v>0</v>
      </c>
      <c r="Q1297" s="41">
        <f>Q1298</f>
        <v>0</v>
      </c>
      <c r="R1297" s="41">
        <f t="shared" si="194"/>
        <v>0</v>
      </c>
    </row>
    <row r="1298" spans="1:18" ht="12.75">
      <c r="A1298" s="13"/>
      <c r="B1298" s="13"/>
      <c r="C1298" s="14"/>
      <c r="D1298" s="160"/>
      <c r="E1298" s="160"/>
      <c r="F1298" s="226"/>
      <c r="G1298" s="316">
        <v>423</v>
      </c>
      <c r="H1298" s="345" t="s">
        <v>42</v>
      </c>
      <c r="I1298" s="41">
        <v>250000</v>
      </c>
      <c r="J1298" s="41">
        <v>250000</v>
      </c>
      <c r="K1298" s="41">
        <v>230000</v>
      </c>
      <c r="L1298" s="206">
        <f t="shared" si="200"/>
        <v>92</v>
      </c>
      <c r="M1298" s="206">
        <f t="shared" si="195"/>
        <v>92</v>
      </c>
      <c r="N1298" s="206">
        <f t="shared" si="199"/>
        <v>92</v>
      </c>
      <c r="O1298" s="41">
        <v>0</v>
      </c>
      <c r="P1298" s="206">
        <f t="shared" si="201"/>
        <v>0</v>
      </c>
      <c r="Q1298" s="41">
        <v>0</v>
      </c>
      <c r="R1298" s="41">
        <f t="shared" si="194"/>
        <v>0</v>
      </c>
    </row>
    <row r="1299" spans="1:18" ht="25.5" hidden="1">
      <c r="A1299" s="13"/>
      <c r="B1299" s="13"/>
      <c r="C1299" s="14"/>
      <c r="D1299" s="160" t="s">
        <v>1004</v>
      </c>
      <c r="E1299" s="160"/>
      <c r="F1299" s="318"/>
      <c r="G1299" s="14"/>
      <c r="H1299" s="15" t="s">
        <v>1005</v>
      </c>
      <c r="I1299" s="41">
        <f>I1300</f>
        <v>0</v>
      </c>
      <c r="J1299" s="41">
        <f>J1300</f>
        <v>0</v>
      </c>
      <c r="K1299" s="41">
        <f>K1300</f>
        <v>0</v>
      </c>
      <c r="L1299" s="206" t="e">
        <f t="shared" si="200"/>
        <v>#DIV/0!</v>
      </c>
      <c r="M1299" s="206" t="e">
        <f t="shared" si="195"/>
        <v>#DIV/0!</v>
      </c>
      <c r="N1299" s="206" t="e">
        <f t="shared" si="199"/>
        <v>#DIV/0!</v>
      </c>
      <c r="O1299" s="41">
        <f>O1300</f>
        <v>0</v>
      </c>
      <c r="P1299" s="206" t="e">
        <f t="shared" si="201"/>
        <v>#DIV/0!</v>
      </c>
      <c r="Q1299" s="41">
        <f>Q1300</f>
        <v>0</v>
      </c>
      <c r="R1299" s="41">
        <f t="shared" si="194"/>
        <v>0</v>
      </c>
    </row>
    <row r="1300" spans="1:18" ht="12.75" hidden="1">
      <c r="A1300" s="13"/>
      <c r="B1300" s="13"/>
      <c r="C1300" s="14"/>
      <c r="D1300" s="160"/>
      <c r="E1300" s="160"/>
      <c r="F1300" s="329" t="s">
        <v>396</v>
      </c>
      <c r="G1300" s="13">
        <v>424</v>
      </c>
      <c r="H1300" s="166" t="s">
        <v>210</v>
      </c>
      <c r="I1300" s="41">
        <v>0</v>
      </c>
      <c r="J1300" s="41">
        <v>0</v>
      </c>
      <c r="K1300" s="41">
        <v>0</v>
      </c>
      <c r="L1300" s="206" t="e">
        <f t="shared" si="200"/>
        <v>#DIV/0!</v>
      </c>
      <c r="M1300" s="206" t="e">
        <f t="shared" si="195"/>
        <v>#DIV/0!</v>
      </c>
      <c r="N1300" s="206" t="e">
        <f t="shared" si="199"/>
        <v>#DIV/0!</v>
      </c>
      <c r="O1300" s="41">
        <v>0</v>
      </c>
      <c r="P1300" s="206" t="e">
        <f t="shared" si="201"/>
        <v>#DIV/0!</v>
      </c>
      <c r="Q1300" s="41">
        <v>0</v>
      </c>
      <c r="R1300" s="41">
        <f t="shared" si="194"/>
        <v>0</v>
      </c>
    </row>
    <row r="1301" spans="1:18" ht="12.75">
      <c r="A1301" s="13"/>
      <c r="B1301" s="13"/>
      <c r="C1301" s="14"/>
      <c r="D1301" s="160" t="s">
        <v>1007</v>
      </c>
      <c r="E1301" s="160"/>
      <c r="F1301" s="318"/>
      <c r="G1301" s="14"/>
      <c r="H1301" s="15" t="s">
        <v>1142</v>
      </c>
      <c r="I1301" s="41">
        <f>I1302</f>
        <v>570000</v>
      </c>
      <c r="J1301" s="41">
        <f>J1302</f>
        <v>570000</v>
      </c>
      <c r="K1301" s="41">
        <f>K1302</f>
        <v>570000</v>
      </c>
      <c r="L1301" s="206">
        <f t="shared" si="200"/>
        <v>100</v>
      </c>
      <c r="M1301" s="206">
        <f t="shared" si="195"/>
        <v>100</v>
      </c>
      <c r="N1301" s="206">
        <f t="shared" si="199"/>
        <v>100</v>
      </c>
      <c r="O1301" s="41">
        <f>O1302</f>
        <v>0</v>
      </c>
      <c r="P1301" s="206">
        <f t="shared" si="201"/>
        <v>0</v>
      </c>
      <c r="Q1301" s="41">
        <f>Q1302</f>
        <v>0</v>
      </c>
      <c r="R1301" s="41">
        <f aca="true" t="shared" si="202" ref="R1301:R1364">O1301+Q1301</f>
        <v>0</v>
      </c>
    </row>
    <row r="1302" spans="1:18" ht="12.75">
      <c r="A1302" s="13"/>
      <c r="B1302" s="13"/>
      <c r="C1302" s="14"/>
      <c r="D1302" s="160"/>
      <c r="E1302" s="160"/>
      <c r="F1302" s="226"/>
      <c r="G1302" s="316">
        <v>423</v>
      </c>
      <c r="H1302" s="345" t="s">
        <v>42</v>
      </c>
      <c r="I1302" s="41">
        <v>570000</v>
      </c>
      <c r="J1302" s="41">
        <v>570000</v>
      </c>
      <c r="K1302" s="327">
        <v>570000</v>
      </c>
      <c r="L1302" s="206">
        <f t="shared" si="200"/>
        <v>100</v>
      </c>
      <c r="M1302" s="206">
        <f t="shared" si="195"/>
        <v>100</v>
      </c>
      <c r="N1302" s="206">
        <f t="shared" si="199"/>
        <v>100</v>
      </c>
      <c r="O1302" s="327">
        <v>0</v>
      </c>
      <c r="P1302" s="206">
        <f t="shared" si="201"/>
        <v>0</v>
      </c>
      <c r="Q1302" s="41">
        <v>0</v>
      </c>
      <c r="R1302" s="41">
        <f t="shared" si="202"/>
        <v>0</v>
      </c>
    </row>
    <row r="1303" spans="1:18" ht="13.5" customHeight="1">
      <c r="A1303" s="13"/>
      <c r="B1303" s="13"/>
      <c r="C1303" s="14"/>
      <c r="D1303" s="160" t="s">
        <v>1010</v>
      </c>
      <c r="E1303" s="160"/>
      <c r="F1303" s="318"/>
      <c r="G1303" s="14"/>
      <c r="H1303" s="15" t="s">
        <v>1143</v>
      </c>
      <c r="I1303" s="41">
        <f>I1304</f>
        <v>1230000</v>
      </c>
      <c r="J1303" s="41">
        <f>J1304</f>
        <v>1230000</v>
      </c>
      <c r="K1303" s="41">
        <f>K1304</f>
        <v>1230000</v>
      </c>
      <c r="L1303" s="206">
        <f t="shared" si="200"/>
        <v>100</v>
      </c>
      <c r="M1303" s="206">
        <f t="shared" si="195"/>
        <v>100</v>
      </c>
      <c r="N1303" s="206">
        <f t="shared" si="199"/>
        <v>100</v>
      </c>
      <c r="O1303" s="41">
        <f>O1304</f>
        <v>0</v>
      </c>
      <c r="P1303" s="206">
        <f t="shared" si="201"/>
        <v>0</v>
      </c>
      <c r="Q1303" s="41">
        <f>Q1304</f>
        <v>0</v>
      </c>
      <c r="R1303" s="41">
        <f t="shared" si="202"/>
        <v>0</v>
      </c>
    </row>
    <row r="1304" spans="1:18" ht="13.5" customHeight="1">
      <c r="A1304" s="13"/>
      <c r="B1304" s="13"/>
      <c r="C1304" s="14"/>
      <c r="D1304" s="160"/>
      <c r="E1304" s="160"/>
      <c r="F1304" s="226"/>
      <c r="G1304" s="316">
        <v>423</v>
      </c>
      <c r="H1304" s="345" t="s">
        <v>42</v>
      </c>
      <c r="I1304" s="41">
        <v>1230000</v>
      </c>
      <c r="J1304" s="41">
        <v>1230000</v>
      </c>
      <c r="K1304" s="41">
        <v>1230000</v>
      </c>
      <c r="L1304" s="206">
        <f t="shared" si="200"/>
        <v>100</v>
      </c>
      <c r="M1304" s="206"/>
      <c r="N1304" s="206">
        <f t="shared" si="199"/>
        <v>100</v>
      </c>
      <c r="O1304" s="41">
        <v>0</v>
      </c>
      <c r="P1304" s="206">
        <f t="shared" si="201"/>
        <v>0</v>
      </c>
      <c r="Q1304" s="41"/>
      <c r="R1304" s="41">
        <f t="shared" si="202"/>
        <v>0</v>
      </c>
    </row>
    <row r="1305" spans="1:18" ht="13.5" customHeight="1">
      <c r="A1305" s="13"/>
      <c r="B1305" s="13"/>
      <c r="C1305" s="14"/>
      <c r="D1305" s="160" t="s">
        <v>1008</v>
      </c>
      <c r="E1305" s="160"/>
      <c r="F1305" s="318"/>
      <c r="G1305" s="14"/>
      <c r="H1305" s="15" t="s">
        <v>1009</v>
      </c>
      <c r="I1305" s="41">
        <f>I1306</f>
        <v>715000</v>
      </c>
      <c r="J1305" s="41">
        <f>J1306</f>
        <v>715000</v>
      </c>
      <c r="K1305" s="41">
        <f>K1306</f>
        <v>715000</v>
      </c>
      <c r="L1305" s="206">
        <f t="shared" si="200"/>
        <v>100</v>
      </c>
      <c r="M1305" s="206">
        <f t="shared" si="195"/>
        <v>100</v>
      </c>
      <c r="N1305" s="206">
        <f t="shared" si="199"/>
        <v>100</v>
      </c>
      <c r="O1305" s="41">
        <f>O1306</f>
        <v>0</v>
      </c>
      <c r="P1305" s="206">
        <f t="shared" si="201"/>
        <v>0</v>
      </c>
      <c r="Q1305" s="41">
        <f>Q1306</f>
        <v>0</v>
      </c>
      <c r="R1305" s="41">
        <f t="shared" si="202"/>
        <v>0</v>
      </c>
    </row>
    <row r="1306" spans="1:18" ht="13.5" customHeight="1">
      <c r="A1306" s="13"/>
      <c r="B1306" s="13"/>
      <c r="C1306" s="14"/>
      <c r="D1306" s="160"/>
      <c r="E1306" s="160"/>
      <c r="F1306" s="226"/>
      <c r="G1306" s="316">
        <v>423</v>
      </c>
      <c r="H1306" s="345" t="s">
        <v>42</v>
      </c>
      <c r="I1306" s="41">
        <v>715000</v>
      </c>
      <c r="J1306" s="41">
        <v>715000</v>
      </c>
      <c r="K1306" s="41">
        <v>715000</v>
      </c>
      <c r="L1306" s="206">
        <f t="shared" si="200"/>
        <v>100</v>
      </c>
      <c r="M1306" s="206">
        <f aca="true" t="shared" si="203" ref="M1306:M1371">(K1306/J1306)*100</f>
        <v>100</v>
      </c>
      <c r="N1306" s="206">
        <f t="shared" si="199"/>
        <v>100</v>
      </c>
      <c r="O1306" s="41">
        <v>0</v>
      </c>
      <c r="P1306" s="206">
        <f t="shared" si="201"/>
        <v>0</v>
      </c>
      <c r="Q1306" s="41">
        <v>0</v>
      </c>
      <c r="R1306" s="41">
        <f t="shared" si="202"/>
        <v>0</v>
      </c>
    </row>
    <row r="1307" spans="1:18" ht="13.5" customHeight="1" hidden="1">
      <c r="A1307" s="13"/>
      <c r="B1307" s="13"/>
      <c r="C1307" s="14"/>
      <c r="D1307" s="160" t="s">
        <v>1006</v>
      </c>
      <c r="E1307" s="160"/>
      <c r="F1307" s="318"/>
      <c r="G1307" s="14"/>
      <c r="H1307" s="15" t="s">
        <v>1141</v>
      </c>
      <c r="I1307" s="41">
        <f>I1308</f>
        <v>210000</v>
      </c>
      <c r="J1307" s="41">
        <f>J1308</f>
        <v>210000</v>
      </c>
      <c r="K1307" s="41">
        <f>K1308</f>
        <v>0</v>
      </c>
      <c r="L1307" s="206">
        <f aca="true" t="shared" si="204" ref="L1307:L1315">(K1307/I1307)*100</f>
        <v>0</v>
      </c>
      <c r="M1307" s="206">
        <f t="shared" si="203"/>
        <v>0</v>
      </c>
      <c r="N1307" s="206">
        <f t="shared" si="199"/>
        <v>0</v>
      </c>
      <c r="O1307" s="41">
        <f>O1308</f>
        <v>0</v>
      </c>
      <c r="P1307" s="206" t="e">
        <f t="shared" si="201"/>
        <v>#DIV/0!</v>
      </c>
      <c r="Q1307" s="41">
        <f>Q1308</f>
        <v>0</v>
      </c>
      <c r="R1307" s="41">
        <f t="shared" si="202"/>
        <v>0</v>
      </c>
    </row>
    <row r="1308" spans="1:18" ht="13.5" customHeight="1" hidden="1">
      <c r="A1308" s="13"/>
      <c r="B1308" s="13"/>
      <c r="C1308" s="14"/>
      <c r="D1308" s="160"/>
      <c r="E1308" s="160"/>
      <c r="F1308" s="329" t="s">
        <v>398</v>
      </c>
      <c r="G1308" s="13">
        <v>424</v>
      </c>
      <c r="H1308" s="166" t="s">
        <v>210</v>
      </c>
      <c r="I1308" s="41">
        <v>210000</v>
      </c>
      <c r="J1308" s="41">
        <v>210000</v>
      </c>
      <c r="K1308" s="41"/>
      <c r="L1308" s="206">
        <f t="shared" si="204"/>
        <v>0</v>
      </c>
      <c r="M1308" s="206">
        <f t="shared" si="203"/>
        <v>0</v>
      </c>
      <c r="N1308" s="206">
        <f t="shared" si="199"/>
        <v>0</v>
      </c>
      <c r="O1308" s="41"/>
      <c r="P1308" s="206" t="e">
        <f t="shared" si="201"/>
        <v>#DIV/0!</v>
      </c>
      <c r="Q1308" s="41">
        <v>0</v>
      </c>
      <c r="R1308" s="41">
        <f t="shared" si="202"/>
        <v>0</v>
      </c>
    </row>
    <row r="1309" spans="1:18" ht="13.5" customHeight="1" hidden="1">
      <c r="A1309" s="13"/>
      <c r="B1309" s="13"/>
      <c r="C1309" s="14"/>
      <c r="D1309" s="160" t="s">
        <v>177</v>
      </c>
      <c r="E1309" s="160"/>
      <c r="F1309" s="318"/>
      <c r="G1309" s="14"/>
      <c r="H1309" s="15" t="s">
        <v>178</v>
      </c>
      <c r="I1309" s="41">
        <f>I1310</f>
        <v>0</v>
      </c>
      <c r="J1309" s="41">
        <f>J1310</f>
        <v>0</v>
      </c>
      <c r="K1309" s="41">
        <f>K1310</f>
        <v>0</v>
      </c>
      <c r="L1309" s="206" t="e">
        <f t="shared" si="204"/>
        <v>#DIV/0!</v>
      </c>
      <c r="M1309" s="206" t="e">
        <f t="shared" si="203"/>
        <v>#DIV/0!</v>
      </c>
      <c r="N1309" s="206" t="e">
        <f t="shared" si="199"/>
        <v>#DIV/0!</v>
      </c>
      <c r="O1309" s="41">
        <f>O1310</f>
        <v>0</v>
      </c>
      <c r="P1309" s="206" t="e">
        <f t="shared" si="201"/>
        <v>#DIV/0!</v>
      </c>
      <c r="Q1309" s="41">
        <f>Q1310</f>
        <v>0</v>
      </c>
      <c r="R1309" s="41">
        <f t="shared" si="202"/>
        <v>0</v>
      </c>
    </row>
    <row r="1310" spans="1:18" ht="13.5" customHeight="1" hidden="1">
      <c r="A1310" s="13"/>
      <c r="B1310" s="13"/>
      <c r="C1310" s="14"/>
      <c r="D1310" s="160"/>
      <c r="E1310" s="160"/>
      <c r="F1310" s="329"/>
      <c r="G1310" s="13">
        <v>424</v>
      </c>
      <c r="H1310" s="166" t="s">
        <v>210</v>
      </c>
      <c r="I1310" s="41">
        <v>0</v>
      </c>
      <c r="J1310" s="41">
        <v>0</v>
      </c>
      <c r="K1310" s="41">
        <v>0</v>
      </c>
      <c r="L1310" s="206" t="e">
        <f t="shared" si="204"/>
        <v>#DIV/0!</v>
      </c>
      <c r="M1310" s="206" t="e">
        <f t="shared" si="203"/>
        <v>#DIV/0!</v>
      </c>
      <c r="N1310" s="206" t="e">
        <f t="shared" si="199"/>
        <v>#DIV/0!</v>
      </c>
      <c r="O1310" s="41">
        <v>0</v>
      </c>
      <c r="P1310" s="206" t="e">
        <f t="shared" si="201"/>
        <v>#DIV/0!</v>
      </c>
      <c r="Q1310" s="41">
        <v>0</v>
      </c>
      <c r="R1310" s="41">
        <f t="shared" si="202"/>
        <v>0</v>
      </c>
    </row>
    <row r="1311" spans="1:18" ht="25.5">
      <c r="A1311" s="13"/>
      <c r="B1311" s="13"/>
      <c r="C1311" s="14"/>
      <c r="D1311" s="160" t="s">
        <v>1011</v>
      </c>
      <c r="E1311" s="160"/>
      <c r="F1311" s="318"/>
      <c r="G1311" s="14"/>
      <c r="H1311" s="15" t="s">
        <v>1012</v>
      </c>
      <c r="I1311" s="41">
        <f>I1312</f>
        <v>455000</v>
      </c>
      <c r="J1311" s="41">
        <f>J1312</f>
        <v>455000</v>
      </c>
      <c r="K1311" s="41">
        <f>K1312</f>
        <v>425000</v>
      </c>
      <c r="L1311" s="206">
        <f t="shared" si="204"/>
        <v>93.4065934065934</v>
      </c>
      <c r="M1311" s="206">
        <f t="shared" si="203"/>
        <v>93.4065934065934</v>
      </c>
      <c r="N1311" s="206">
        <f t="shared" si="199"/>
        <v>93.4065934065934</v>
      </c>
      <c r="O1311" s="41">
        <f>O1312</f>
        <v>0</v>
      </c>
      <c r="P1311" s="206">
        <f t="shared" si="201"/>
        <v>0</v>
      </c>
      <c r="Q1311" s="41">
        <f>Q1312</f>
        <v>0</v>
      </c>
      <c r="R1311" s="41">
        <f t="shared" si="202"/>
        <v>0</v>
      </c>
    </row>
    <row r="1312" spans="1:18" ht="13.5" customHeight="1">
      <c r="A1312" s="13"/>
      <c r="B1312" s="13"/>
      <c r="C1312" s="14"/>
      <c r="D1312" s="160"/>
      <c r="E1312" s="160"/>
      <c r="F1312" s="226"/>
      <c r="G1312" s="316">
        <v>423</v>
      </c>
      <c r="H1312" s="345" t="s">
        <v>42</v>
      </c>
      <c r="I1312" s="41">
        <v>455000</v>
      </c>
      <c r="J1312" s="41">
        <v>455000</v>
      </c>
      <c r="K1312" s="41">
        <v>425000</v>
      </c>
      <c r="L1312" s="206">
        <f t="shared" si="204"/>
        <v>93.4065934065934</v>
      </c>
      <c r="M1312" s="206">
        <f t="shared" si="203"/>
        <v>93.4065934065934</v>
      </c>
      <c r="N1312" s="206">
        <f t="shared" si="199"/>
        <v>93.4065934065934</v>
      </c>
      <c r="O1312" s="41">
        <v>0</v>
      </c>
      <c r="P1312" s="206">
        <f t="shared" si="201"/>
        <v>0</v>
      </c>
      <c r="Q1312" s="41">
        <v>0</v>
      </c>
      <c r="R1312" s="41">
        <f t="shared" si="202"/>
        <v>0</v>
      </c>
    </row>
    <row r="1313" spans="1:18" ht="12.75">
      <c r="A1313" s="13"/>
      <c r="B1313" s="13"/>
      <c r="C1313" s="14"/>
      <c r="D1313" s="160" t="s">
        <v>1004</v>
      </c>
      <c r="E1313" s="160"/>
      <c r="F1313" s="198"/>
      <c r="G1313" s="14"/>
      <c r="H1313" s="15" t="s">
        <v>1140</v>
      </c>
      <c r="I1313" s="41">
        <f>I1315</f>
        <v>90000</v>
      </c>
      <c r="J1313" s="41">
        <f>J1315</f>
        <v>90000</v>
      </c>
      <c r="K1313" s="41">
        <f>K1315+K1314</f>
        <v>300000</v>
      </c>
      <c r="L1313" s="206">
        <f t="shared" si="204"/>
        <v>333.33333333333337</v>
      </c>
      <c r="M1313" s="206">
        <f t="shared" si="203"/>
        <v>333.33333333333337</v>
      </c>
      <c r="N1313" s="206">
        <f t="shared" si="199"/>
        <v>333.33333333333337</v>
      </c>
      <c r="O1313" s="41">
        <f>O1315+O1314</f>
        <v>0</v>
      </c>
      <c r="P1313" s="206">
        <f t="shared" si="201"/>
        <v>0</v>
      </c>
      <c r="Q1313" s="41">
        <f>Q1315+Q1314</f>
        <v>0</v>
      </c>
      <c r="R1313" s="41">
        <f t="shared" si="202"/>
        <v>0</v>
      </c>
    </row>
    <row r="1314" spans="1:18" ht="12.75">
      <c r="A1314" s="13"/>
      <c r="B1314" s="13"/>
      <c r="C1314" s="14"/>
      <c r="D1314" s="160"/>
      <c r="E1314" s="160"/>
      <c r="F1314" s="20" t="s">
        <v>1235</v>
      </c>
      <c r="G1314" s="17">
        <v>423</v>
      </c>
      <c r="H1314" s="173" t="s">
        <v>42</v>
      </c>
      <c r="I1314" s="41"/>
      <c r="J1314" s="41"/>
      <c r="K1314" s="296">
        <v>300000</v>
      </c>
      <c r="L1314" s="206"/>
      <c r="M1314" s="206"/>
      <c r="N1314" s="206"/>
      <c r="O1314" s="296">
        <v>0</v>
      </c>
      <c r="P1314" s="206">
        <f t="shared" si="201"/>
        <v>0</v>
      </c>
      <c r="Q1314" s="41">
        <v>0</v>
      </c>
      <c r="R1314" s="41">
        <f t="shared" si="202"/>
        <v>0</v>
      </c>
    </row>
    <row r="1315" spans="1:18" ht="13.5" customHeight="1">
      <c r="A1315" s="13"/>
      <c r="B1315" s="13"/>
      <c r="C1315" s="14"/>
      <c r="D1315" s="160"/>
      <c r="E1315" s="160"/>
      <c r="F1315" s="226" t="s">
        <v>380</v>
      </c>
      <c r="G1315" s="13">
        <v>424</v>
      </c>
      <c r="H1315" s="166" t="s">
        <v>210</v>
      </c>
      <c r="I1315" s="41">
        <v>90000</v>
      </c>
      <c r="J1315" s="41">
        <v>90000</v>
      </c>
      <c r="K1315" s="41">
        <v>0</v>
      </c>
      <c r="L1315" s="206">
        <f t="shared" si="204"/>
        <v>0</v>
      </c>
      <c r="M1315" s="206">
        <f t="shared" si="203"/>
        <v>0</v>
      </c>
      <c r="N1315" s="206">
        <f t="shared" si="199"/>
        <v>0</v>
      </c>
      <c r="O1315" s="41">
        <v>0</v>
      </c>
      <c r="P1315" s="206">
        <v>0</v>
      </c>
      <c r="Q1315" s="296">
        <v>0</v>
      </c>
      <c r="R1315" s="41">
        <f t="shared" si="202"/>
        <v>0</v>
      </c>
    </row>
    <row r="1316" spans="1:18" ht="13.5" customHeight="1" hidden="1">
      <c r="A1316" s="13"/>
      <c r="B1316" s="13"/>
      <c r="C1316" s="14"/>
      <c r="D1316" s="160"/>
      <c r="E1316" s="160"/>
      <c r="F1316" s="318"/>
      <c r="G1316" s="14"/>
      <c r="H1316" s="15"/>
      <c r="I1316" s="41"/>
      <c r="J1316" s="41"/>
      <c r="K1316" s="41"/>
      <c r="L1316" s="41"/>
      <c r="M1316" s="206" t="e">
        <f t="shared" si="203"/>
        <v>#DIV/0!</v>
      </c>
      <c r="N1316" s="206" t="e">
        <f t="shared" si="199"/>
        <v>#DIV/0!</v>
      </c>
      <c r="O1316" s="41"/>
      <c r="P1316" s="206" t="e">
        <f t="shared" si="201"/>
        <v>#DIV/0!</v>
      </c>
      <c r="Q1316" s="41"/>
      <c r="R1316" s="41">
        <f t="shared" si="202"/>
        <v>0</v>
      </c>
    </row>
    <row r="1317" spans="1:18" ht="12.75" hidden="1">
      <c r="A1317" s="13"/>
      <c r="B1317" s="13"/>
      <c r="C1317" s="14"/>
      <c r="D1317" s="160"/>
      <c r="E1317" s="160"/>
      <c r="F1317" s="329"/>
      <c r="G1317" s="13"/>
      <c r="H1317" s="15"/>
      <c r="I1317" s="41"/>
      <c r="J1317" s="41"/>
      <c r="K1317" s="41"/>
      <c r="L1317" s="206"/>
      <c r="M1317" s="206" t="e">
        <f t="shared" si="203"/>
        <v>#DIV/0!</v>
      </c>
      <c r="N1317" s="206" t="e">
        <f t="shared" si="199"/>
        <v>#DIV/0!</v>
      </c>
      <c r="O1317" s="41"/>
      <c r="P1317" s="206" t="e">
        <f t="shared" si="201"/>
        <v>#DIV/0!</v>
      </c>
      <c r="Q1317" s="41"/>
      <c r="R1317" s="41">
        <f t="shared" si="202"/>
        <v>0</v>
      </c>
    </row>
    <row r="1318" spans="1:18" ht="13.5" customHeight="1" hidden="1">
      <c r="A1318" s="13"/>
      <c r="B1318" s="13"/>
      <c r="C1318" s="14"/>
      <c r="D1318" s="160"/>
      <c r="E1318" s="160"/>
      <c r="F1318" s="329"/>
      <c r="G1318" s="13"/>
      <c r="H1318" s="166"/>
      <c r="I1318" s="41"/>
      <c r="J1318" s="41"/>
      <c r="K1318" s="41"/>
      <c r="L1318" s="206"/>
      <c r="M1318" s="206" t="e">
        <f t="shared" si="203"/>
        <v>#DIV/0!</v>
      </c>
      <c r="N1318" s="206" t="e">
        <f t="shared" si="199"/>
        <v>#DIV/0!</v>
      </c>
      <c r="O1318" s="41"/>
      <c r="P1318" s="206" t="e">
        <f t="shared" si="201"/>
        <v>#DIV/0!</v>
      </c>
      <c r="Q1318" s="41"/>
      <c r="R1318" s="41">
        <f t="shared" si="202"/>
        <v>0</v>
      </c>
    </row>
    <row r="1319" spans="1:18" ht="12.75" hidden="1">
      <c r="A1319" s="13"/>
      <c r="B1319" s="13"/>
      <c r="C1319" s="14"/>
      <c r="D1319" s="160"/>
      <c r="E1319" s="160"/>
      <c r="F1319" s="329"/>
      <c r="G1319" s="13"/>
      <c r="H1319" s="15"/>
      <c r="I1319" s="41"/>
      <c r="J1319" s="41"/>
      <c r="K1319" s="41"/>
      <c r="L1319" s="206"/>
      <c r="M1319" s="206" t="e">
        <f t="shared" si="203"/>
        <v>#DIV/0!</v>
      </c>
      <c r="N1319" s="206" t="e">
        <f t="shared" si="199"/>
        <v>#DIV/0!</v>
      </c>
      <c r="O1319" s="41"/>
      <c r="P1319" s="206" t="e">
        <f t="shared" si="201"/>
        <v>#DIV/0!</v>
      </c>
      <c r="Q1319" s="41"/>
      <c r="R1319" s="41">
        <f t="shared" si="202"/>
        <v>0</v>
      </c>
    </row>
    <row r="1320" spans="1:18" ht="13.5" customHeight="1" hidden="1">
      <c r="A1320" s="13"/>
      <c r="B1320" s="13"/>
      <c r="C1320" s="14"/>
      <c r="D1320" s="160"/>
      <c r="E1320" s="160"/>
      <c r="F1320" s="329"/>
      <c r="G1320" s="13"/>
      <c r="H1320" s="166"/>
      <c r="I1320" s="41"/>
      <c r="J1320" s="41"/>
      <c r="K1320" s="41"/>
      <c r="L1320" s="206"/>
      <c r="M1320" s="206" t="e">
        <f t="shared" si="203"/>
        <v>#DIV/0!</v>
      </c>
      <c r="N1320" s="206" t="e">
        <f t="shared" si="199"/>
        <v>#DIV/0!</v>
      </c>
      <c r="O1320" s="41"/>
      <c r="P1320" s="206" t="e">
        <f t="shared" si="201"/>
        <v>#DIV/0!</v>
      </c>
      <c r="Q1320" s="41"/>
      <c r="R1320" s="41">
        <f t="shared" si="202"/>
        <v>0</v>
      </c>
    </row>
    <row r="1321" spans="1:18" ht="13.5" customHeight="1" hidden="1">
      <c r="A1321" s="13"/>
      <c r="B1321" s="13"/>
      <c r="C1321" s="14"/>
      <c r="D1321" s="160"/>
      <c r="E1321" s="160"/>
      <c r="F1321" s="329"/>
      <c r="G1321" s="13"/>
      <c r="H1321" s="166"/>
      <c r="I1321" s="41"/>
      <c r="J1321" s="41"/>
      <c r="K1321" s="41"/>
      <c r="L1321" s="206"/>
      <c r="M1321" s="206"/>
      <c r="N1321" s="206"/>
      <c r="O1321" s="41"/>
      <c r="P1321" s="206" t="e">
        <f t="shared" si="201"/>
        <v>#DIV/0!</v>
      </c>
      <c r="Q1321" s="41"/>
      <c r="R1321" s="41">
        <f t="shared" si="202"/>
        <v>0</v>
      </c>
    </row>
    <row r="1322" spans="1:18" ht="14.25" customHeight="1">
      <c r="A1322" s="13"/>
      <c r="B1322" s="13"/>
      <c r="C1322" s="14"/>
      <c r="D1322" s="220"/>
      <c r="E1322" s="16"/>
      <c r="F1322" s="276"/>
      <c r="G1322" s="13"/>
      <c r="H1322" s="15" t="s">
        <v>93</v>
      </c>
      <c r="I1322" s="41"/>
      <c r="J1322" s="41"/>
      <c r="K1322" s="41"/>
      <c r="L1322" s="206"/>
      <c r="M1322" s="206"/>
      <c r="N1322" s="206" t="e">
        <f t="shared" si="199"/>
        <v>#DIV/0!</v>
      </c>
      <c r="O1322" s="41"/>
      <c r="P1322" s="206"/>
      <c r="Q1322" s="41"/>
      <c r="R1322" s="41">
        <f t="shared" si="202"/>
        <v>0</v>
      </c>
    </row>
    <row r="1323" spans="1:18" ht="13.5" customHeight="1">
      <c r="A1323" s="13"/>
      <c r="B1323" s="13"/>
      <c r="C1323" s="14"/>
      <c r="D1323" s="220"/>
      <c r="E1323" s="16"/>
      <c r="F1323" s="276"/>
      <c r="G1323" s="16" t="s">
        <v>52</v>
      </c>
      <c r="H1323" s="166" t="s">
        <v>45</v>
      </c>
      <c r="I1323" s="41">
        <f>I1248+I1316</f>
        <v>10067537</v>
      </c>
      <c r="J1323" s="41">
        <f>J1248+J1316</f>
        <v>9967537</v>
      </c>
      <c r="K1323" s="41">
        <f>K1248+K1316</f>
        <v>10729999</v>
      </c>
      <c r="L1323" s="206">
        <f>(K1323/I1323)*100</f>
        <v>106.58017944210188</v>
      </c>
      <c r="M1323" s="206">
        <f t="shared" si="203"/>
        <v>107.64945241738255</v>
      </c>
      <c r="N1323" s="206">
        <f t="shared" si="199"/>
        <v>106.58017944210188</v>
      </c>
      <c r="O1323" s="41">
        <f>O1248+O1316</f>
        <v>3161828.59</v>
      </c>
      <c r="P1323" s="206">
        <f t="shared" si="201"/>
        <v>29.46718438650367</v>
      </c>
      <c r="Q1323" s="41">
        <v>0</v>
      </c>
      <c r="R1323" s="41">
        <f t="shared" si="202"/>
        <v>3161828.59</v>
      </c>
    </row>
    <row r="1324" spans="1:18" ht="13.5" customHeight="1">
      <c r="A1324" s="13"/>
      <c r="B1324" s="13"/>
      <c r="C1324" s="14"/>
      <c r="D1324" s="220"/>
      <c r="E1324" s="16"/>
      <c r="F1324" s="276"/>
      <c r="G1324" s="16" t="s">
        <v>53</v>
      </c>
      <c r="H1324" s="166" t="s">
        <v>84</v>
      </c>
      <c r="I1324" s="41">
        <v>0</v>
      </c>
      <c r="J1324" s="41">
        <v>0</v>
      </c>
      <c r="K1324" s="41">
        <v>0</v>
      </c>
      <c r="L1324" s="206">
        <v>0</v>
      </c>
      <c r="M1324" s="206"/>
      <c r="N1324" s="206" t="e">
        <f t="shared" si="199"/>
        <v>#DIV/0!</v>
      </c>
      <c r="O1324" s="41">
        <v>0</v>
      </c>
      <c r="P1324" s="206">
        <v>0</v>
      </c>
      <c r="Q1324" s="41">
        <v>0</v>
      </c>
      <c r="R1324" s="41">
        <f t="shared" si="202"/>
        <v>0</v>
      </c>
    </row>
    <row r="1325" spans="1:18" ht="13.5" customHeight="1">
      <c r="A1325" s="13"/>
      <c r="B1325" s="13"/>
      <c r="C1325" s="14"/>
      <c r="D1325" s="220"/>
      <c r="E1325" s="16"/>
      <c r="F1325" s="276"/>
      <c r="G1325" s="16" t="s">
        <v>80</v>
      </c>
      <c r="H1325" s="173" t="s">
        <v>585</v>
      </c>
      <c r="I1325" s="41">
        <v>0</v>
      </c>
      <c r="J1325" s="41">
        <v>0</v>
      </c>
      <c r="K1325" s="41">
        <v>0</v>
      </c>
      <c r="L1325" s="206">
        <v>0</v>
      </c>
      <c r="M1325" s="206"/>
      <c r="N1325" s="206" t="e">
        <f t="shared" si="199"/>
        <v>#DIV/0!</v>
      </c>
      <c r="O1325" s="41">
        <v>0</v>
      </c>
      <c r="P1325" s="206">
        <v>0</v>
      </c>
      <c r="Q1325" s="41">
        <f>Q1248</f>
        <v>232600</v>
      </c>
      <c r="R1325" s="41">
        <f t="shared" si="202"/>
        <v>232600</v>
      </c>
    </row>
    <row r="1326" spans="1:18" ht="13.5" customHeight="1">
      <c r="A1326" s="13"/>
      <c r="B1326" s="13"/>
      <c r="C1326" s="14"/>
      <c r="D1326" s="220"/>
      <c r="E1326" s="16"/>
      <c r="F1326" s="276"/>
      <c r="G1326" s="13"/>
      <c r="H1326" s="15" t="s">
        <v>94</v>
      </c>
      <c r="I1326" s="206">
        <f>SUM(I1323:I1325)</f>
        <v>10067537</v>
      </c>
      <c r="J1326" s="206">
        <f>SUM(J1323:J1325)</f>
        <v>9967537</v>
      </c>
      <c r="K1326" s="206">
        <f>SUM(K1323:K1325)</f>
        <v>10729999</v>
      </c>
      <c r="L1326" s="206">
        <f>(K1326/I1326)*100</f>
        <v>106.58017944210188</v>
      </c>
      <c r="M1326" s="206">
        <f t="shared" si="203"/>
        <v>107.64945241738255</v>
      </c>
      <c r="N1326" s="206">
        <f t="shared" si="199"/>
        <v>106.58017944210188</v>
      </c>
      <c r="O1326" s="206">
        <f>SUM(O1323:O1325)</f>
        <v>3161828.59</v>
      </c>
      <c r="P1326" s="206">
        <f t="shared" si="201"/>
        <v>29.46718438650367</v>
      </c>
      <c r="Q1326" s="206">
        <f>SUM(Q1323:Q1325)</f>
        <v>232600</v>
      </c>
      <c r="R1326" s="41">
        <f t="shared" si="202"/>
        <v>3394428.59</v>
      </c>
    </row>
    <row r="1327" spans="1:18" ht="38.25">
      <c r="A1327" s="13"/>
      <c r="B1327" s="13"/>
      <c r="C1327" s="14"/>
      <c r="D1327" s="220"/>
      <c r="E1327" s="16"/>
      <c r="F1327" s="276"/>
      <c r="G1327" s="13"/>
      <c r="H1327" s="212" t="s">
        <v>866</v>
      </c>
      <c r="I1327" s="41">
        <f>SUM(I1328:I1330)</f>
        <v>10067537</v>
      </c>
      <c r="J1327" s="41">
        <f>SUM(J1328:J1330)</f>
        <v>9967537</v>
      </c>
      <c r="K1327" s="41">
        <f>SUM(K1328:K1330)</f>
        <v>10729999</v>
      </c>
      <c r="L1327" s="206">
        <f>(K1327/I1327)*100</f>
        <v>106.58017944210188</v>
      </c>
      <c r="M1327" s="206">
        <f t="shared" si="203"/>
        <v>107.64945241738255</v>
      </c>
      <c r="N1327" s="206">
        <f t="shared" si="199"/>
        <v>106.58017944210188</v>
      </c>
      <c r="O1327" s="41">
        <f>SUM(O1328:O1330)</f>
        <v>3161828.59</v>
      </c>
      <c r="P1327" s="206">
        <f t="shared" si="201"/>
        <v>29.46718438650367</v>
      </c>
      <c r="Q1327" s="41">
        <f>SUM(Q1328:Q1330)</f>
        <v>232600</v>
      </c>
      <c r="R1327" s="41">
        <f t="shared" si="202"/>
        <v>3394428.59</v>
      </c>
    </row>
    <row r="1328" spans="1:18" ht="12.75">
      <c r="A1328" s="13"/>
      <c r="B1328" s="13"/>
      <c r="C1328" s="14"/>
      <c r="D1328" s="220"/>
      <c r="E1328" s="16" t="s">
        <v>16</v>
      </c>
      <c r="F1328" s="276"/>
      <c r="G1328" s="16" t="s">
        <v>52</v>
      </c>
      <c r="H1328" s="166" t="s">
        <v>45</v>
      </c>
      <c r="I1328" s="41">
        <f>I1323</f>
        <v>10067537</v>
      </c>
      <c r="J1328" s="41">
        <f aca="true" t="shared" si="205" ref="J1328:K1330">J1323</f>
        <v>9967537</v>
      </c>
      <c r="K1328" s="41">
        <f t="shared" si="205"/>
        <v>10729999</v>
      </c>
      <c r="L1328" s="206">
        <f>(K1328/I1328)*100</f>
        <v>106.58017944210188</v>
      </c>
      <c r="M1328" s="206">
        <f t="shared" si="203"/>
        <v>107.64945241738255</v>
      </c>
      <c r="N1328" s="206">
        <f t="shared" si="199"/>
        <v>106.58017944210188</v>
      </c>
      <c r="O1328" s="41">
        <f aca="true" t="shared" si="206" ref="O1328:Q1330">O1323</f>
        <v>3161828.59</v>
      </c>
      <c r="P1328" s="206">
        <f t="shared" si="201"/>
        <v>29.46718438650367</v>
      </c>
      <c r="Q1328" s="41">
        <f t="shared" si="206"/>
        <v>0</v>
      </c>
      <c r="R1328" s="41">
        <f t="shared" si="202"/>
        <v>3161828.59</v>
      </c>
    </row>
    <row r="1329" spans="1:18" ht="12.75">
      <c r="A1329" s="13"/>
      <c r="B1329" s="13"/>
      <c r="C1329" s="14"/>
      <c r="D1329" s="220"/>
      <c r="E1329" s="16" t="s">
        <v>17</v>
      </c>
      <c r="F1329" s="276"/>
      <c r="G1329" s="16" t="s">
        <v>53</v>
      </c>
      <c r="H1329" s="166" t="s">
        <v>84</v>
      </c>
      <c r="I1329" s="41">
        <f>I1324</f>
        <v>0</v>
      </c>
      <c r="J1329" s="41">
        <f t="shared" si="205"/>
        <v>0</v>
      </c>
      <c r="K1329" s="41">
        <f t="shared" si="205"/>
        <v>0</v>
      </c>
      <c r="L1329" s="206">
        <v>0</v>
      </c>
      <c r="M1329" s="206"/>
      <c r="N1329" s="206" t="e">
        <f t="shared" si="199"/>
        <v>#DIV/0!</v>
      </c>
      <c r="O1329" s="41">
        <f t="shared" si="206"/>
        <v>0</v>
      </c>
      <c r="P1329" s="206">
        <v>0</v>
      </c>
      <c r="Q1329" s="41">
        <f t="shared" si="206"/>
        <v>0</v>
      </c>
      <c r="R1329" s="41">
        <f t="shared" si="202"/>
        <v>0</v>
      </c>
    </row>
    <row r="1330" spans="1:18" ht="12.75">
      <c r="A1330" s="13"/>
      <c r="B1330" s="13"/>
      <c r="C1330" s="14"/>
      <c r="D1330" s="220"/>
      <c r="E1330" s="16" t="s">
        <v>18</v>
      </c>
      <c r="F1330" s="276"/>
      <c r="G1330" s="16" t="s">
        <v>80</v>
      </c>
      <c r="H1330" s="173" t="s">
        <v>585</v>
      </c>
      <c r="I1330" s="41">
        <f>I1325</f>
        <v>0</v>
      </c>
      <c r="J1330" s="41">
        <f t="shared" si="205"/>
        <v>0</v>
      </c>
      <c r="K1330" s="41">
        <f t="shared" si="205"/>
        <v>0</v>
      </c>
      <c r="L1330" s="206">
        <v>0</v>
      </c>
      <c r="M1330" s="206"/>
      <c r="N1330" s="206" t="e">
        <f t="shared" si="199"/>
        <v>#DIV/0!</v>
      </c>
      <c r="O1330" s="41">
        <f t="shared" si="206"/>
        <v>0</v>
      </c>
      <c r="P1330" s="206">
        <v>0</v>
      </c>
      <c r="Q1330" s="41">
        <f t="shared" si="206"/>
        <v>232600</v>
      </c>
      <c r="R1330" s="41">
        <f t="shared" si="202"/>
        <v>232600</v>
      </c>
    </row>
    <row r="1331" spans="1:18" ht="13.5" customHeight="1">
      <c r="A1331" s="13"/>
      <c r="B1331" s="13"/>
      <c r="C1331" s="14"/>
      <c r="D1331" s="220"/>
      <c r="E1331" s="16"/>
      <c r="F1331" s="276"/>
      <c r="G1331" s="13"/>
      <c r="H1331" s="15" t="s">
        <v>437</v>
      </c>
      <c r="I1331" s="41"/>
      <c r="J1331" s="41"/>
      <c r="K1331" s="41"/>
      <c r="L1331" s="206"/>
      <c r="M1331" s="206"/>
      <c r="N1331" s="206" t="e">
        <f t="shared" si="199"/>
        <v>#DIV/0!</v>
      </c>
      <c r="O1331" s="41"/>
      <c r="P1331" s="206"/>
      <c r="Q1331" s="41"/>
      <c r="R1331" s="41">
        <f t="shared" si="202"/>
        <v>0</v>
      </c>
    </row>
    <row r="1332" spans="1:18" ht="13.5" customHeight="1">
      <c r="A1332" s="13"/>
      <c r="B1332" s="13"/>
      <c r="C1332" s="14"/>
      <c r="D1332" s="220"/>
      <c r="E1332" s="16"/>
      <c r="F1332" s="276"/>
      <c r="G1332" s="16" t="s">
        <v>52</v>
      </c>
      <c r="H1332" s="166" t="s">
        <v>45</v>
      </c>
      <c r="I1332" s="41">
        <f aca="true" t="shared" si="207" ref="I1332:K1333">I1243+I1323</f>
        <v>19000537</v>
      </c>
      <c r="J1332" s="41">
        <f t="shared" si="207"/>
        <v>18850537</v>
      </c>
      <c r="K1332" s="41">
        <f t="shared" si="207"/>
        <v>19220999</v>
      </c>
      <c r="L1332" s="206">
        <f>(K1332/I1332)*100</f>
        <v>101.16029352223046</v>
      </c>
      <c r="M1332" s="206">
        <f t="shared" si="203"/>
        <v>101.96525966342497</v>
      </c>
      <c r="N1332" s="206">
        <f t="shared" si="199"/>
        <v>101.16029352223046</v>
      </c>
      <c r="O1332" s="41">
        <f>O1243+O1323</f>
        <v>6915295.109999999</v>
      </c>
      <c r="P1332" s="206">
        <f t="shared" si="201"/>
        <v>35.977813171937626</v>
      </c>
      <c r="Q1332" s="41">
        <v>0</v>
      </c>
      <c r="R1332" s="41">
        <f t="shared" si="202"/>
        <v>6915295.109999999</v>
      </c>
    </row>
    <row r="1333" spans="1:18" ht="13.5" customHeight="1">
      <c r="A1333" s="13"/>
      <c r="B1333" s="13"/>
      <c r="C1333" s="14"/>
      <c r="D1333" s="220"/>
      <c r="E1333" s="16"/>
      <c r="F1333" s="276"/>
      <c r="G1333" s="16" t="s">
        <v>53</v>
      </c>
      <c r="H1333" s="166" t="s">
        <v>84</v>
      </c>
      <c r="I1333" s="41">
        <f t="shared" si="207"/>
        <v>0</v>
      </c>
      <c r="J1333" s="41">
        <f t="shared" si="207"/>
        <v>0</v>
      </c>
      <c r="K1333" s="41">
        <f t="shared" si="207"/>
        <v>0</v>
      </c>
      <c r="L1333" s="206">
        <v>0</v>
      </c>
      <c r="M1333" s="206"/>
      <c r="N1333" s="206">
        <v>0</v>
      </c>
      <c r="O1333" s="41">
        <f>O1244+O1324</f>
        <v>0</v>
      </c>
      <c r="P1333" s="206">
        <v>0</v>
      </c>
      <c r="Q1333" s="41">
        <f>Q1244+Q1324</f>
        <v>0</v>
      </c>
      <c r="R1333" s="41">
        <f t="shared" si="202"/>
        <v>0</v>
      </c>
    </row>
    <row r="1334" spans="1:18" ht="13.5" customHeight="1">
      <c r="A1334" s="13"/>
      <c r="B1334" s="13"/>
      <c r="C1334" s="14"/>
      <c r="D1334" s="220"/>
      <c r="E1334" s="16"/>
      <c r="F1334" s="276"/>
      <c r="G1334" s="16" t="s">
        <v>80</v>
      </c>
      <c r="H1334" s="173" t="s">
        <v>585</v>
      </c>
      <c r="I1334" s="41">
        <v>0</v>
      </c>
      <c r="J1334" s="41">
        <v>0</v>
      </c>
      <c r="K1334" s="41">
        <v>0</v>
      </c>
      <c r="L1334" s="206">
        <v>0</v>
      </c>
      <c r="M1334" s="206"/>
      <c r="N1334" s="206">
        <v>0</v>
      </c>
      <c r="O1334" s="41">
        <v>0</v>
      </c>
      <c r="P1334" s="206">
        <v>0</v>
      </c>
      <c r="Q1334" s="41">
        <f>Q1184+Q1248</f>
        <v>232600</v>
      </c>
      <c r="R1334" s="41">
        <f t="shared" si="202"/>
        <v>232600</v>
      </c>
    </row>
    <row r="1335" spans="1:18" ht="13.5" customHeight="1">
      <c r="A1335" s="13"/>
      <c r="B1335" s="13"/>
      <c r="C1335" s="14"/>
      <c r="D1335" s="220"/>
      <c r="E1335" s="16"/>
      <c r="F1335" s="276"/>
      <c r="G1335" s="13"/>
      <c r="H1335" s="15" t="s">
        <v>438</v>
      </c>
      <c r="I1335" s="206">
        <f>I1332+I1334+I1333</f>
        <v>19000537</v>
      </c>
      <c r="J1335" s="206">
        <f>J1332+J1334+J1333</f>
        <v>18850537</v>
      </c>
      <c r="K1335" s="206">
        <f>K1332+K1334+K1333</f>
        <v>19220999</v>
      </c>
      <c r="L1335" s="206">
        <f>(K1335/I1335)*100</f>
        <v>101.16029352223046</v>
      </c>
      <c r="M1335" s="206">
        <f t="shared" si="203"/>
        <v>101.96525966342497</v>
      </c>
      <c r="N1335" s="206">
        <f t="shared" si="199"/>
        <v>101.16029352223046</v>
      </c>
      <c r="O1335" s="206">
        <f>O1332+O1334+O1333</f>
        <v>6915295.109999999</v>
      </c>
      <c r="P1335" s="206">
        <f t="shared" si="201"/>
        <v>35.977813171937626</v>
      </c>
      <c r="Q1335" s="206">
        <f>Q1332+Q1334+Q1333</f>
        <v>232600</v>
      </c>
      <c r="R1335" s="41">
        <f t="shared" si="202"/>
        <v>7147895.109999999</v>
      </c>
    </row>
    <row r="1336" spans="1:18" ht="13.5" customHeight="1">
      <c r="A1336" s="13"/>
      <c r="B1336" s="284">
        <v>4.04</v>
      </c>
      <c r="C1336" s="14"/>
      <c r="D1336" s="220"/>
      <c r="E1336" s="16"/>
      <c r="F1336" s="276"/>
      <c r="G1336" s="13"/>
      <c r="H1336" s="202" t="s">
        <v>5</v>
      </c>
      <c r="I1336" s="206">
        <f>I1337</f>
        <v>57468927</v>
      </c>
      <c r="J1336" s="206">
        <f>J1337</f>
        <v>57590000</v>
      </c>
      <c r="K1336" s="206">
        <f>K1337</f>
        <v>62234210</v>
      </c>
      <c r="L1336" s="206">
        <f aca="true" t="shared" si="208" ref="L1336:L1347">(K1336/I1336)*100</f>
        <v>108.29192965443744</v>
      </c>
      <c r="M1336" s="206">
        <f t="shared" si="203"/>
        <v>108.06426462927593</v>
      </c>
      <c r="N1336" s="206">
        <f t="shared" si="199"/>
        <v>108.29192965443744</v>
      </c>
      <c r="O1336" s="206">
        <f>O1337</f>
        <v>29187892.54</v>
      </c>
      <c r="P1336" s="206">
        <f t="shared" si="201"/>
        <v>46.90007720833927</v>
      </c>
      <c r="Q1336" s="206">
        <f>Q1337</f>
        <v>2540249.9</v>
      </c>
      <c r="R1336" s="41">
        <f t="shared" si="202"/>
        <v>31728142.439999998</v>
      </c>
    </row>
    <row r="1337" spans="1:18" ht="25.5">
      <c r="A1337" s="13"/>
      <c r="B1337" s="13"/>
      <c r="C1337" s="14"/>
      <c r="D1337" s="220"/>
      <c r="E1337" s="16"/>
      <c r="F1337" s="276"/>
      <c r="G1337" s="13"/>
      <c r="H1337" s="15" t="s">
        <v>506</v>
      </c>
      <c r="I1337" s="206">
        <f>I1341+I1342+I1343+I1345+I1346+I1347+I1348+I1355+I1356+I1366+I1367+I1370+I1379+I1389+I1385+I1377+I1386+I1378+I1393+I1387+I1381+I1382+I1383+I1395+I1396+I1398+I1384</f>
        <v>57468927</v>
      </c>
      <c r="J1337" s="206">
        <f>J1341+J1342+J1343+J1345+J1346+J1347+J1348+J1355+J1356+J1366+J1367+J1370+J1379+J1389+J1385+J1377+J1386+J1378+J1393+J1387+J1381+J1382+J1383+J1395+J1396+J1398</f>
        <v>57590000</v>
      </c>
      <c r="K1337" s="206">
        <f>K1341+K1342+K1343+K1345+K1346+K1347+K1348+K1355+K1356+K1366+K1367+K1370+K1379+K1389+K1385+K1377+K1386+K1378+K1393+K1387+K1381+K1382+K1383+K1395+K1396+K1398+K1384</f>
        <v>62234210</v>
      </c>
      <c r="L1337" s="206">
        <f t="shared" si="208"/>
        <v>108.29192965443744</v>
      </c>
      <c r="M1337" s="206">
        <f t="shared" si="203"/>
        <v>108.06426462927593</v>
      </c>
      <c r="N1337" s="206">
        <f t="shared" si="199"/>
        <v>108.29192965443744</v>
      </c>
      <c r="O1337" s="206">
        <f>O1341+O1342+O1343+O1345+O1346+O1347+O1348+O1355+O1356+O1366+O1367+O1370+O1379+O1389+O1385+O1377+O1386+O1378+O1393+O1387+O1381+O1382+O1383+O1395+O1396+O1398+O1384</f>
        <v>29187892.54</v>
      </c>
      <c r="P1337" s="206">
        <f t="shared" si="201"/>
        <v>46.90007720833927</v>
      </c>
      <c r="Q1337" s="206">
        <f>Q1341+Q1342+Q1343+Q1345+Q1346+Q1347+Q1348+Q1355+Q1356+Q1366+Q1367+Q1370+Q1379+Q1389+Q1385+Q1377+Q1386+Q1378+Q1393+Q1387+Q1381+Q1382+Q1383+Q1395+Q1396+Q1398+Q1384</f>
        <v>2540249.9</v>
      </c>
      <c r="R1337" s="41">
        <f t="shared" si="202"/>
        <v>31728142.439999998</v>
      </c>
    </row>
    <row r="1338" spans="1:18" ht="12.75">
      <c r="A1338" s="13"/>
      <c r="B1338" s="13"/>
      <c r="C1338" s="14">
        <v>911</v>
      </c>
      <c r="D1338" s="220"/>
      <c r="E1338" s="16"/>
      <c r="F1338" s="276"/>
      <c r="G1338" s="13"/>
      <c r="H1338" s="15" t="s">
        <v>916</v>
      </c>
      <c r="I1338" s="206"/>
      <c r="J1338" s="206"/>
      <c r="K1338" s="206"/>
      <c r="L1338" s="206"/>
      <c r="M1338" s="206"/>
      <c r="N1338" s="206"/>
      <c r="O1338" s="206"/>
      <c r="P1338" s="206"/>
      <c r="Q1338" s="206"/>
      <c r="R1338" s="41">
        <f t="shared" si="202"/>
        <v>0</v>
      </c>
    </row>
    <row r="1339" spans="1:18" ht="25.5">
      <c r="A1339" s="13"/>
      <c r="B1339" s="13"/>
      <c r="C1339" s="14"/>
      <c r="D1339" s="160" t="s">
        <v>670</v>
      </c>
      <c r="E1339" s="160"/>
      <c r="F1339" s="318"/>
      <c r="G1339" s="14"/>
      <c r="H1339" s="15" t="s">
        <v>869</v>
      </c>
      <c r="I1339" s="206">
        <f>I1410</f>
        <v>57468927</v>
      </c>
      <c r="J1339" s="206">
        <f>J1410</f>
        <v>57590000</v>
      </c>
      <c r="K1339" s="206">
        <f>K1410</f>
        <v>62234210</v>
      </c>
      <c r="L1339" s="206">
        <f t="shared" si="208"/>
        <v>108.29192965443744</v>
      </c>
      <c r="M1339" s="206">
        <f t="shared" si="203"/>
        <v>108.06426462927593</v>
      </c>
      <c r="N1339" s="206">
        <f aca="true" t="shared" si="209" ref="N1339:N1403">K1339/I1339*100</f>
        <v>108.29192965443744</v>
      </c>
      <c r="O1339" s="206">
        <f>O1410</f>
        <v>29187892.54</v>
      </c>
      <c r="P1339" s="206">
        <f t="shared" si="201"/>
        <v>46.90007720833927</v>
      </c>
      <c r="Q1339" s="206">
        <f>Q1340+Q1388+Q1392</f>
        <v>2540249.9</v>
      </c>
      <c r="R1339" s="41">
        <f t="shared" si="202"/>
        <v>31728142.439999998</v>
      </c>
    </row>
    <row r="1340" spans="1:18" ht="38.25">
      <c r="A1340" s="13"/>
      <c r="B1340" s="13"/>
      <c r="C1340" s="14"/>
      <c r="D1340" s="160" t="s">
        <v>671</v>
      </c>
      <c r="E1340" s="160"/>
      <c r="F1340" s="318"/>
      <c r="G1340" s="14"/>
      <c r="H1340" s="15" t="s">
        <v>1013</v>
      </c>
      <c r="I1340" s="206">
        <f>I1341+I1342+I1343+I1345+I1346+I1347+I1348+I1355+I1356+I1366+I1367+I1370+I1379+I1385+I1377+I1386+I1378+I1387+I1381+I1382+I1383+I1384</f>
        <v>49413927</v>
      </c>
      <c r="J1340" s="206">
        <f>J1341+J1342+J1343+J1345+J1346+J1347+J1348+J1355+J1356+J1366+J1367+J1370+J1379+J1385+J1377+J1386+J1378+J1387+J1381+J1382+J1383</f>
        <v>49535000</v>
      </c>
      <c r="K1340" s="206">
        <f>K1341+K1342+K1343+K1345+K1346+K1347+K1348+K1355+K1356+K1366+K1367+K1370+K1379+K1385+K1377+K1386+K1378+K1387+K1381+K1382+K1383+K1384</f>
        <v>62234210</v>
      </c>
      <c r="L1340" s="206">
        <f t="shared" si="208"/>
        <v>125.9446754758026</v>
      </c>
      <c r="M1340" s="206">
        <f t="shared" si="203"/>
        <v>125.63684263651965</v>
      </c>
      <c r="N1340" s="206">
        <f t="shared" si="209"/>
        <v>125.9446754758026</v>
      </c>
      <c r="O1340" s="206">
        <f>O1341+O1342+O1343+O1345+O1346+O1347+O1348+O1355+O1356+O1366+O1367+O1370+O1379+O1385+O1377+O1386+O1378+O1387+O1381+O1382+O1383+O1384</f>
        <v>29187892.54</v>
      </c>
      <c r="P1340" s="206">
        <f t="shared" si="201"/>
        <v>46.90007720833927</v>
      </c>
      <c r="Q1340" s="206">
        <f>Q1341+Q1342+Q1343+Q1345+Q1346+Q1347+Q1348+Q1355+Q1356+Q1366+Q1367+Q1370+Q1379+Q1385+Q1377+Q1386+Q1378+Q1387+Q1381+Q1382+Q1383+Q1384</f>
        <v>2540249.9</v>
      </c>
      <c r="R1340" s="41">
        <f t="shared" si="202"/>
        <v>31728142.439999998</v>
      </c>
    </row>
    <row r="1341" spans="1:18" ht="13.5" customHeight="1">
      <c r="A1341" s="13"/>
      <c r="B1341" s="13"/>
      <c r="C1341" s="14"/>
      <c r="D1341" s="220"/>
      <c r="E1341" s="16"/>
      <c r="F1341" s="20" t="s">
        <v>931</v>
      </c>
      <c r="G1341" s="13">
        <v>411</v>
      </c>
      <c r="H1341" s="166" t="s">
        <v>117</v>
      </c>
      <c r="I1341" s="41">
        <v>35155000</v>
      </c>
      <c r="J1341" s="41">
        <v>35155000</v>
      </c>
      <c r="K1341" s="296">
        <v>41955606</v>
      </c>
      <c r="L1341" s="206">
        <f t="shared" si="208"/>
        <v>119.34463376475608</v>
      </c>
      <c r="M1341" s="206">
        <f t="shared" si="203"/>
        <v>119.34463376475608</v>
      </c>
      <c r="N1341" s="206">
        <f t="shared" si="209"/>
        <v>119.34463376475608</v>
      </c>
      <c r="O1341" s="296">
        <v>20837036.72</v>
      </c>
      <c r="P1341" s="206">
        <f t="shared" si="201"/>
        <v>49.66448755382057</v>
      </c>
      <c r="Q1341" s="41">
        <v>0</v>
      </c>
      <c r="R1341" s="41">
        <f t="shared" si="202"/>
        <v>20837036.72</v>
      </c>
    </row>
    <row r="1342" spans="1:18" ht="13.5" customHeight="1">
      <c r="A1342" s="13"/>
      <c r="B1342" s="13"/>
      <c r="C1342" s="14"/>
      <c r="D1342" s="220"/>
      <c r="E1342" s="16"/>
      <c r="F1342" s="20" t="s">
        <v>382</v>
      </c>
      <c r="G1342" s="13">
        <v>412</v>
      </c>
      <c r="H1342" s="166" t="s">
        <v>38</v>
      </c>
      <c r="I1342" s="41">
        <v>6035000</v>
      </c>
      <c r="J1342" s="41">
        <v>6035000</v>
      </c>
      <c r="K1342" s="296">
        <v>6985604</v>
      </c>
      <c r="L1342" s="206">
        <f t="shared" si="208"/>
        <v>115.75151615575807</v>
      </c>
      <c r="M1342" s="206">
        <f t="shared" si="203"/>
        <v>115.75151615575807</v>
      </c>
      <c r="N1342" s="206">
        <f t="shared" si="209"/>
        <v>115.75151615575807</v>
      </c>
      <c r="O1342" s="296">
        <v>3469356.64</v>
      </c>
      <c r="P1342" s="206">
        <f t="shared" si="201"/>
        <v>49.664376051090215</v>
      </c>
      <c r="Q1342" s="41">
        <v>0</v>
      </c>
      <c r="R1342" s="41">
        <f t="shared" si="202"/>
        <v>3469356.64</v>
      </c>
    </row>
    <row r="1343" spans="1:18" ht="13.5" customHeight="1">
      <c r="A1343" s="13"/>
      <c r="B1343" s="13"/>
      <c r="C1343" s="14"/>
      <c r="D1343" s="220"/>
      <c r="E1343" s="16"/>
      <c r="F1343" s="20" t="s">
        <v>383</v>
      </c>
      <c r="G1343" s="13">
        <v>413</v>
      </c>
      <c r="H1343" s="166" t="s">
        <v>39</v>
      </c>
      <c r="I1343" s="41">
        <f>SUM(I1344:I1344)</f>
        <v>40000</v>
      </c>
      <c r="J1343" s="41">
        <f>SUM(J1344:J1344)</f>
        <v>40000</v>
      </c>
      <c r="K1343" s="41">
        <f>SUM(K1344:K1344)</f>
        <v>78000</v>
      </c>
      <c r="L1343" s="206">
        <f t="shared" si="208"/>
        <v>195</v>
      </c>
      <c r="M1343" s="206">
        <f t="shared" si="203"/>
        <v>195</v>
      </c>
      <c r="N1343" s="206">
        <f t="shared" si="209"/>
        <v>195</v>
      </c>
      <c r="O1343" s="41">
        <f>SUM(O1344:O1344)</f>
        <v>0</v>
      </c>
      <c r="P1343" s="206">
        <f t="shared" si="201"/>
        <v>0</v>
      </c>
      <c r="Q1343" s="41">
        <f>SUM(Q1344:Q1344)</f>
        <v>0</v>
      </c>
      <c r="R1343" s="41">
        <f t="shared" si="202"/>
        <v>0</v>
      </c>
    </row>
    <row r="1344" spans="1:18" ht="13.5" customHeight="1">
      <c r="A1344" s="13"/>
      <c r="B1344" s="13"/>
      <c r="C1344" s="14"/>
      <c r="D1344" s="220"/>
      <c r="E1344" s="16"/>
      <c r="F1344" s="20"/>
      <c r="G1344" s="13"/>
      <c r="H1344" s="173" t="s">
        <v>539</v>
      </c>
      <c r="I1344" s="41">
        <v>40000</v>
      </c>
      <c r="J1344" s="41">
        <v>40000</v>
      </c>
      <c r="K1344" s="41">
        <v>78000</v>
      </c>
      <c r="L1344" s="206">
        <f t="shared" si="208"/>
        <v>195</v>
      </c>
      <c r="M1344" s="206">
        <f t="shared" si="203"/>
        <v>195</v>
      </c>
      <c r="N1344" s="206">
        <f t="shared" si="209"/>
        <v>195</v>
      </c>
      <c r="O1344" s="41">
        <v>0</v>
      </c>
      <c r="P1344" s="206">
        <f t="shared" si="201"/>
        <v>0</v>
      </c>
      <c r="Q1344" s="41">
        <v>0</v>
      </c>
      <c r="R1344" s="41">
        <f t="shared" si="202"/>
        <v>0</v>
      </c>
    </row>
    <row r="1345" spans="1:18" ht="13.5" customHeight="1">
      <c r="A1345" s="13"/>
      <c r="B1345" s="13"/>
      <c r="C1345" s="14"/>
      <c r="D1345" s="220"/>
      <c r="E1345" s="16"/>
      <c r="F1345" s="20" t="s">
        <v>384</v>
      </c>
      <c r="G1345" s="17">
        <v>414</v>
      </c>
      <c r="H1345" s="173" t="s">
        <v>100</v>
      </c>
      <c r="I1345" s="41">
        <v>540000</v>
      </c>
      <c r="J1345" s="41">
        <v>40000</v>
      </c>
      <c r="K1345" s="296">
        <v>2517000</v>
      </c>
      <c r="L1345" s="311">
        <f t="shared" si="208"/>
        <v>466.11111111111114</v>
      </c>
      <c r="M1345" s="311">
        <f t="shared" si="203"/>
        <v>6292.5</v>
      </c>
      <c r="N1345" s="206">
        <f t="shared" si="209"/>
        <v>466.11111111111114</v>
      </c>
      <c r="O1345" s="296">
        <v>567000</v>
      </c>
      <c r="P1345" s="206">
        <f t="shared" si="201"/>
        <v>22.526817640047675</v>
      </c>
      <c r="Q1345" s="41">
        <v>195457</v>
      </c>
      <c r="R1345" s="41">
        <f t="shared" si="202"/>
        <v>762457</v>
      </c>
    </row>
    <row r="1346" spans="1:18" ht="13.5" customHeight="1">
      <c r="A1346" s="13"/>
      <c r="B1346" s="13"/>
      <c r="C1346" s="14"/>
      <c r="D1346" s="220"/>
      <c r="E1346" s="16"/>
      <c r="F1346" s="20" t="s">
        <v>385</v>
      </c>
      <c r="G1346" s="13">
        <v>415</v>
      </c>
      <c r="H1346" s="166" t="s">
        <v>258</v>
      </c>
      <c r="I1346" s="41">
        <v>1500000</v>
      </c>
      <c r="J1346" s="41">
        <v>1500000</v>
      </c>
      <c r="K1346" s="41">
        <v>1500000</v>
      </c>
      <c r="L1346" s="206">
        <f t="shared" si="208"/>
        <v>100</v>
      </c>
      <c r="M1346" s="206">
        <f t="shared" si="203"/>
        <v>100</v>
      </c>
      <c r="N1346" s="206">
        <f t="shared" si="209"/>
        <v>100</v>
      </c>
      <c r="O1346" s="41">
        <v>582462.27</v>
      </c>
      <c r="P1346" s="206">
        <f t="shared" si="201"/>
        <v>38.830818</v>
      </c>
      <c r="Q1346" s="41">
        <v>0</v>
      </c>
      <c r="R1346" s="41">
        <f t="shared" si="202"/>
        <v>582462.27</v>
      </c>
    </row>
    <row r="1347" spans="1:18" ht="13.5" customHeight="1">
      <c r="A1347" s="13"/>
      <c r="B1347" s="13"/>
      <c r="C1347" s="14"/>
      <c r="D1347" s="220"/>
      <c r="E1347" s="16"/>
      <c r="F1347" s="20" t="s">
        <v>386</v>
      </c>
      <c r="G1347" s="13">
        <v>416</v>
      </c>
      <c r="H1347" s="166" t="s">
        <v>58</v>
      </c>
      <c r="I1347" s="41">
        <v>1400000</v>
      </c>
      <c r="J1347" s="41">
        <v>1400000</v>
      </c>
      <c r="K1347" s="296">
        <v>1070000</v>
      </c>
      <c r="L1347" s="206">
        <f t="shared" si="208"/>
        <v>76.42857142857142</v>
      </c>
      <c r="M1347" s="206">
        <f t="shared" si="203"/>
        <v>76.42857142857142</v>
      </c>
      <c r="N1347" s="206">
        <f t="shared" si="209"/>
        <v>76.42857142857142</v>
      </c>
      <c r="O1347" s="296">
        <v>330676</v>
      </c>
      <c r="P1347" s="206">
        <f t="shared" si="201"/>
        <v>30.90429906542056</v>
      </c>
      <c r="Q1347" s="41">
        <v>0</v>
      </c>
      <c r="R1347" s="41">
        <f t="shared" si="202"/>
        <v>330676</v>
      </c>
    </row>
    <row r="1348" spans="1:18" ht="13.5" customHeight="1">
      <c r="A1348" s="13"/>
      <c r="B1348" s="13"/>
      <c r="C1348" s="14"/>
      <c r="D1348" s="220"/>
      <c r="E1348" s="16"/>
      <c r="F1348" s="20" t="s">
        <v>387</v>
      </c>
      <c r="G1348" s="13">
        <v>421</v>
      </c>
      <c r="H1348" s="166" t="s">
        <v>59</v>
      </c>
      <c r="I1348" s="41">
        <f>SUM(I1349:I1354)</f>
        <v>3770000</v>
      </c>
      <c r="J1348" s="41">
        <f>SUM(J1349:J1354)</f>
        <v>3770000</v>
      </c>
      <c r="K1348" s="41">
        <f>SUM(K1349:K1354)</f>
        <v>4000000</v>
      </c>
      <c r="L1348" s="206">
        <f aca="true" t="shared" si="210" ref="L1348:L1354">(K1348/I1348)*100</f>
        <v>106.10079575596818</v>
      </c>
      <c r="M1348" s="206">
        <f t="shared" si="203"/>
        <v>106.10079575596818</v>
      </c>
      <c r="N1348" s="206">
        <f t="shared" si="209"/>
        <v>106.10079575596818</v>
      </c>
      <c r="O1348" s="41">
        <f>SUM(O1349:O1354)</f>
        <v>1748982.38</v>
      </c>
      <c r="P1348" s="206">
        <f t="shared" si="201"/>
        <v>43.7245595</v>
      </c>
      <c r="Q1348" s="41">
        <f>SUM(Q1349:Q1354)</f>
        <v>382023.21</v>
      </c>
      <c r="R1348" s="41">
        <f t="shared" si="202"/>
        <v>2131005.59</v>
      </c>
    </row>
    <row r="1349" spans="1:18" ht="13.5" customHeight="1">
      <c r="A1349" s="13"/>
      <c r="B1349" s="13"/>
      <c r="C1349" s="14"/>
      <c r="D1349" s="220"/>
      <c r="E1349" s="16"/>
      <c r="F1349" s="20"/>
      <c r="G1349" s="13"/>
      <c r="H1349" s="166" t="s">
        <v>121</v>
      </c>
      <c r="I1349" s="41">
        <v>70000</v>
      </c>
      <c r="J1349" s="41">
        <v>70000</v>
      </c>
      <c r="K1349" s="41"/>
      <c r="L1349" s="206">
        <f t="shared" si="210"/>
        <v>0</v>
      </c>
      <c r="M1349" s="206">
        <f t="shared" si="203"/>
        <v>0</v>
      </c>
      <c r="N1349" s="206">
        <f t="shared" si="209"/>
        <v>0</v>
      </c>
      <c r="O1349" s="41">
        <v>0</v>
      </c>
      <c r="P1349" s="206"/>
      <c r="Q1349" s="41">
        <v>38581.23</v>
      </c>
      <c r="R1349" s="41">
        <f t="shared" si="202"/>
        <v>38581.23</v>
      </c>
    </row>
    <row r="1350" spans="1:18" ht="13.5" customHeight="1">
      <c r="A1350" s="13"/>
      <c r="B1350" s="13"/>
      <c r="C1350" s="14"/>
      <c r="D1350" s="220"/>
      <c r="E1350" s="16"/>
      <c r="F1350" s="20"/>
      <c r="G1350" s="13"/>
      <c r="H1350" s="166" t="s">
        <v>208</v>
      </c>
      <c r="I1350" s="41">
        <v>3700000</v>
      </c>
      <c r="J1350" s="41">
        <v>3700000</v>
      </c>
      <c r="K1350" s="41">
        <v>4000000</v>
      </c>
      <c r="L1350" s="206">
        <f t="shared" si="210"/>
        <v>108.10810810810811</v>
      </c>
      <c r="M1350" s="206">
        <f t="shared" si="203"/>
        <v>108.10810810810811</v>
      </c>
      <c r="N1350" s="206">
        <f t="shared" si="209"/>
        <v>108.10810810810811</v>
      </c>
      <c r="O1350" s="41">
        <v>1748982.38</v>
      </c>
      <c r="P1350" s="206">
        <f t="shared" si="201"/>
        <v>43.7245595</v>
      </c>
      <c r="Q1350" s="41">
        <v>0</v>
      </c>
      <c r="R1350" s="41">
        <f t="shared" si="202"/>
        <v>1748982.38</v>
      </c>
    </row>
    <row r="1351" spans="1:18" ht="13.5" customHeight="1">
      <c r="A1351" s="13"/>
      <c r="B1351" s="13"/>
      <c r="C1351" s="14"/>
      <c r="D1351" s="220"/>
      <c r="E1351" s="16"/>
      <c r="F1351" s="20"/>
      <c r="G1351" s="13"/>
      <c r="H1351" s="166" t="s">
        <v>213</v>
      </c>
      <c r="I1351" s="41">
        <v>0</v>
      </c>
      <c r="J1351" s="41">
        <v>0</v>
      </c>
      <c r="K1351" s="41">
        <v>0</v>
      </c>
      <c r="L1351" s="206" t="e">
        <f t="shared" si="210"/>
        <v>#DIV/0!</v>
      </c>
      <c r="M1351" s="206" t="e">
        <f t="shared" si="203"/>
        <v>#DIV/0!</v>
      </c>
      <c r="N1351" s="206" t="e">
        <f t="shared" si="209"/>
        <v>#DIV/0!</v>
      </c>
      <c r="O1351" s="41">
        <v>0</v>
      </c>
      <c r="P1351" s="206">
        <v>0</v>
      </c>
      <c r="Q1351" s="41">
        <v>161098</v>
      </c>
      <c r="R1351" s="41">
        <f t="shared" si="202"/>
        <v>161098</v>
      </c>
    </row>
    <row r="1352" spans="1:18" ht="13.5" customHeight="1">
      <c r="A1352" s="13"/>
      <c r="B1352" s="13"/>
      <c r="C1352" s="14"/>
      <c r="D1352" s="220"/>
      <c r="E1352" s="16"/>
      <c r="F1352" s="20"/>
      <c r="G1352" s="13"/>
      <c r="H1352" s="166" t="s">
        <v>512</v>
      </c>
      <c r="I1352" s="41">
        <v>0</v>
      </c>
      <c r="J1352" s="41">
        <v>0</v>
      </c>
      <c r="K1352" s="41">
        <v>0</v>
      </c>
      <c r="L1352" s="206" t="e">
        <f t="shared" si="210"/>
        <v>#DIV/0!</v>
      </c>
      <c r="M1352" s="206" t="e">
        <f t="shared" si="203"/>
        <v>#DIV/0!</v>
      </c>
      <c r="N1352" s="206" t="e">
        <f t="shared" si="209"/>
        <v>#DIV/0!</v>
      </c>
      <c r="O1352" s="41">
        <v>0</v>
      </c>
      <c r="P1352" s="206">
        <v>0</v>
      </c>
      <c r="Q1352" s="296">
        <v>115601.99</v>
      </c>
      <c r="R1352" s="41">
        <f t="shared" si="202"/>
        <v>115601.99</v>
      </c>
    </row>
    <row r="1353" spans="1:18" ht="13.5" customHeight="1">
      <c r="A1353" s="13"/>
      <c r="B1353" s="13"/>
      <c r="C1353" s="14"/>
      <c r="D1353" s="220"/>
      <c r="E1353" s="16"/>
      <c r="F1353" s="20"/>
      <c r="G1353" s="13"/>
      <c r="H1353" s="173" t="s">
        <v>122</v>
      </c>
      <c r="I1353" s="41">
        <v>0</v>
      </c>
      <c r="J1353" s="41">
        <v>0</v>
      </c>
      <c r="K1353" s="41">
        <v>0</v>
      </c>
      <c r="L1353" s="206" t="e">
        <f t="shared" si="210"/>
        <v>#DIV/0!</v>
      </c>
      <c r="M1353" s="206" t="e">
        <f t="shared" si="203"/>
        <v>#DIV/0!</v>
      </c>
      <c r="N1353" s="206" t="e">
        <f t="shared" si="209"/>
        <v>#DIV/0!</v>
      </c>
      <c r="O1353" s="41">
        <v>0</v>
      </c>
      <c r="P1353" s="206">
        <v>0</v>
      </c>
      <c r="Q1353" s="41">
        <v>64678.5</v>
      </c>
      <c r="R1353" s="41">
        <f t="shared" si="202"/>
        <v>64678.5</v>
      </c>
    </row>
    <row r="1354" spans="1:18" ht="13.5" customHeight="1">
      <c r="A1354" s="13"/>
      <c r="B1354" s="13"/>
      <c r="C1354" s="14"/>
      <c r="D1354" s="220"/>
      <c r="E1354" s="16"/>
      <c r="F1354" s="20"/>
      <c r="G1354" s="13"/>
      <c r="H1354" s="275" t="s">
        <v>214</v>
      </c>
      <c r="I1354" s="41">
        <v>0</v>
      </c>
      <c r="J1354" s="41">
        <v>0</v>
      </c>
      <c r="K1354" s="41">
        <v>0</v>
      </c>
      <c r="L1354" s="206" t="e">
        <f t="shared" si="210"/>
        <v>#DIV/0!</v>
      </c>
      <c r="M1354" s="206">
        <v>0</v>
      </c>
      <c r="N1354" s="206" t="e">
        <f t="shared" si="209"/>
        <v>#DIV/0!</v>
      </c>
      <c r="O1354" s="41">
        <v>0</v>
      </c>
      <c r="P1354" s="206">
        <v>0</v>
      </c>
      <c r="Q1354" s="41">
        <v>2063.49</v>
      </c>
      <c r="R1354" s="41">
        <f t="shared" si="202"/>
        <v>2063.49</v>
      </c>
    </row>
    <row r="1355" spans="1:18" ht="13.5" customHeight="1">
      <c r="A1355" s="13"/>
      <c r="B1355" s="13"/>
      <c r="C1355" s="14"/>
      <c r="D1355" s="220"/>
      <c r="E1355" s="16"/>
      <c r="F1355" s="20" t="s">
        <v>388</v>
      </c>
      <c r="G1355" s="13">
        <v>422</v>
      </c>
      <c r="H1355" s="166" t="s">
        <v>123</v>
      </c>
      <c r="I1355" s="41">
        <v>25000</v>
      </c>
      <c r="J1355" s="41">
        <v>25000</v>
      </c>
      <c r="K1355" s="41">
        <v>0</v>
      </c>
      <c r="L1355" s="206">
        <f>(K1355/I1355)*100</f>
        <v>0</v>
      </c>
      <c r="M1355" s="206">
        <f t="shared" si="203"/>
        <v>0</v>
      </c>
      <c r="N1355" s="206">
        <f t="shared" si="209"/>
        <v>0</v>
      </c>
      <c r="O1355" s="41">
        <v>0</v>
      </c>
      <c r="P1355" s="206">
        <v>0</v>
      </c>
      <c r="Q1355" s="296">
        <v>0</v>
      </c>
      <c r="R1355" s="41">
        <f t="shared" si="202"/>
        <v>0</v>
      </c>
    </row>
    <row r="1356" spans="1:18" ht="13.5" customHeight="1">
      <c r="A1356" s="13"/>
      <c r="B1356" s="13"/>
      <c r="C1356" s="14"/>
      <c r="D1356" s="220"/>
      <c r="E1356" s="16"/>
      <c r="F1356" s="20" t="s">
        <v>389</v>
      </c>
      <c r="G1356" s="13">
        <v>423</v>
      </c>
      <c r="H1356" s="166" t="s">
        <v>42</v>
      </c>
      <c r="I1356" s="41">
        <f>SUM(I1357:I1365)</f>
        <v>0</v>
      </c>
      <c r="J1356" s="41">
        <f>SUM(J1357:J1365)</f>
        <v>0</v>
      </c>
      <c r="K1356" s="41">
        <f>SUM(K1357:K1365)</f>
        <v>0</v>
      </c>
      <c r="L1356" s="41">
        <f aca="true" t="shared" si="211" ref="L1356:Q1356">SUM(L1357:L1365)</f>
        <v>0</v>
      </c>
      <c r="M1356" s="41">
        <f t="shared" si="211"/>
        <v>0</v>
      </c>
      <c r="N1356" s="41" t="e">
        <f t="shared" si="211"/>
        <v>#DIV/0!</v>
      </c>
      <c r="O1356" s="41">
        <f t="shared" si="211"/>
        <v>0</v>
      </c>
      <c r="P1356" s="206">
        <v>0</v>
      </c>
      <c r="Q1356" s="41">
        <f t="shared" si="211"/>
        <v>108968.84</v>
      </c>
      <c r="R1356" s="41">
        <f t="shared" si="202"/>
        <v>108968.84</v>
      </c>
    </row>
    <row r="1357" spans="1:18" ht="13.5" customHeight="1">
      <c r="A1357" s="13"/>
      <c r="B1357" s="13"/>
      <c r="C1357" s="14"/>
      <c r="D1357" s="220"/>
      <c r="E1357" s="16"/>
      <c r="F1357" s="20"/>
      <c r="G1357" s="13"/>
      <c r="H1357" s="166" t="s">
        <v>471</v>
      </c>
      <c r="I1357" s="41">
        <v>0</v>
      </c>
      <c r="J1357" s="41">
        <v>0</v>
      </c>
      <c r="K1357" s="41">
        <v>0</v>
      </c>
      <c r="L1357" s="206"/>
      <c r="M1357" s="206"/>
      <c r="N1357" s="206" t="e">
        <f t="shared" si="209"/>
        <v>#DIV/0!</v>
      </c>
      <c r="O1357" s="41">
        <v>0</v>
      </c>
      <c r="P1357" s="206">
        <v>0</v>
      </c>
      <c r="Q1357" s="41">
        <v>0</v>
      </c>
      <c r="R1357" s="41">
        <f t="shared" si="202"/>
        <v>0</v>
      </c>
    </row>
    <row r="1358" spans="1:18" ht="13.5" customHeight="1">
      <c r="A1358" s="13"/>
      <c r="B1358" s="13"/>
      <c r="C1358" s="14"/>
      <c r="D1358" s="220"/>
      <c r="E1358" s="16"/>
      <c r="F1358" s="276"/>
      <c r="G1358" s="13"/>
      <c r="H1358" s="166" t="s">
        <v>119</v>
      </c>
      <c r="I1358" s="41">
        <v>0</v>
      </c>
      <c r="J1358" s="41">
        <v>0</v>
      </c>
      <c r="K1358" s="41">
        <v>0</v>
      </c>
      <c r="L1358" s="206"/>
      <c r="M1358" s="206"/>
      <c r="N1358" s="206" t="e">
        <f t="shared" si="209"/>
        <v>#DIV/0!</v>
      </c>
      <c r="O1358" s="41">
        <v>0</v>
      </c>
      <c r="P1358" s="206">
        <v>0</v>
      </c>
      <c r="Q1358" s="41">
        <v>57006</v>
      </c>
      <c r="R1358" s="41">
        <f t="shared" si="202"/>
        <v>57006</v>
      </c>
    </row>
    <row r="1359" spans="1:18" ht="13.5" customHeight="1">
      <c r="A1359" s="13"/>
      <c r="B1359" s="14"/>
      <c r="C1359" s="14"/>
      <c r="D1359" s="220"/>
      <c r="E1359" s="16"/>
      <c r="F1359" s="276"/>
      <c r="G1359" s="13"/>
      <c r="H1359" s="166" t="s">
        <v>215</v>
      </c>
      <c r="I1359" s="41">
        <v>0</v>
      </c>
      <c r="J1359" s="41">
        <v>0</v>
      </c>
      <c r="K1359" s="41">
        <v>0</v>
      </c>
      <c r="L1359" s="206"/>
      <c r="M1359" s="206"/>
      <c r="N1359" s="206" t="e">
        <f t="shared" si="209"/>
        <v>#DIV/0!</v>
      </c>
      <c r="O1359" s="41">
        <v>0</v>
      </c>
      <c r="P1359" s="206">
        <v>0</v>
      </c>
      <c r="Q1359" s="41">
        <v>0</v>
      </c>
      <c r="R1359" s="41">
        <f t="shared" si="202"/>
        <v>0</v>
      </c>
    </row>
    <row r="1360" spans="1:18" ht="13.5" customHeight="1">
      <c r="A1360" s="13"/>
      <c r="B1360" s="14"/>
      <c r="C1360" s="14"/>
      <c r="D1360" s="220"/>
      <c r="E1360" s="16"/>
      <c r="F1360" s="276"/>
      <c r="G1360" s="13"/>
      <c r="H1360" s="166" t="s">
        <v>209</v>
      </c>
      <c r="I1360" s="41">
        <v>0</v>
      </c>
      <c r="J1360" s="41">
        <v>0</v>
      </c>
      <c r="K1360" s="41">
        <v>0</v>
      </c>
      <c r="L1360" s="206"/>
      <c r="M1360" s="206"/>
      <c r="N1360" s="206" t="e">
        <f t="shared" si="209"/>
        <v>#DIV/0!</v>
      </c>
      <c r="O1360" s="41">
        <v>0</v>
      </c>
      <c r="P1360" s="206">
        <v>0</v>
      </c>
      <c r="Q1360" s="41">
        <v>0</v>
      </c>
      <c r="R1360" s="41">
        <f t="shared" si="202"/>
        <v>0</v>
      </c>
    </row>
    <row r="1361" spans="1:18" ht="13.5" customHeight="1">
      <c r="A1361" s="13"/>
      <c r="B1361" s="14"/>
      <c r="C1361" s="14"/>
      <c r="D1361" s="220"/>
      <c r="E1361" s="16"/>
      <c r="F1361" s="276"/>
      <c r="G1361" s="13"/>
      <c r="H1361" s="166" t="s">
        <v>120</v>
      </c>
      <c r="I1361" s="41">
        <v>0</v>
      </c>
      <c r="J1361" s="41">
        <v>0</v>
      </c>
      <c r="K1361" s="41">
        <v>0</v>
      </c>
      <c r="L1361" s="206"/>
      <c r="M1361" s="206"/>
      <c r="N1361" s="206" t="e">
        <f t="shared" si="209"/>
        <v>#DIV/0!</v>
      </c>
      <c r="O1361" s="41">
        <v>0</v>
      </c>
      <c r="P1361" s="206">
        <v>0</v>
      </c>
      <c r="Q1361" s="41">
        <v>10887.84</v>
      </c>
      <c r="R1361" s="41">
        <f t="shared" si="202"/>
        <v>10887.84</v>
      </c>
    </row>
    <row r="1362" spans="1:18" ht="13.5" customHeight="1">
      <c r="A1362" s="13"/>
      <c r="B1362" s="14"/>
      <c r="C1362" s="14"/>
      <c r="D1362" s="220"/>
      <c r="E1362" s="16"/>
      <c r="F1362" s="276"/>
      <c r="G1362" s="13"/>
      <c r="H1362" s="166" t="s">
        <v>774</v>
      </c>
      <c r="I1362" s="41">
        <v>0</v>
      </c>
      <c r="J1362" s="41">
        <v>0</v>
      </c>
      <c r="K1362" s="41">
        <v>0</v>
      </c>
      <c r="L1362" s="206"/>
      <c r="M1362" s="206"/>
      <c r="N1362" s="206" t="e">
        <f t="shared" si="209"/>
        <v>#DIV/0!</v>
      </c>
      <c r="O1362" s="41">
        <v>0</v>
      </c>
      <c r="P1362" s="206">
        <v>0</v>
      </c>
      <c r="Q1362" s="41">
        <v>0</v>
      </c>
      <c r="R1362" s="41">
        <f t="shared" si="202"/>
        <v>0</v>
      </c>
    </row>
    <row r="1363" spans="1:18" ht="13.5" customHeight="1">
      <c r="A1363" s="13"/>
      <c r="B1363" s="13"/>
      <c r="C1363" s="14"/>
      <c r="D1363" s="220"/>
      <c r="E1363" s="16"/>
      <c r="F1363" s="276"/>
      <c r="G1363" s="13"/>
      <c r="H1363" s="166" t="s">
        <v>43</v>
      </c>
      <c r="I1363" s="41">
        <v>0</v>
      </c>
      <c r="J1363" s="41">
        <v>0</v>
      </c>
      <c r="K1363" s="41">
        <v>0</v>
      </c>
      <c r="L1363" s="206"/>
      <c r="M1363" s="206"/>
      <c r="N1363" s="206" t="e">
        <f t="shared" si="209"/>
        <v>#DIV/0!</v>
      </c>
      <c r="O1363" s="41">
        <v>0</v>
      </c>
      <c r="P1363" s="206">
        <v>0</v>
      </c>
      <c r="Q1363" s="41">
        <v>1089</v>
      </c>
      <c r="R1363" s="41">
        <f t="shared" si="202"/>
        <v>1089</v>
      </c>
    </row>
    <row r="1364" spans="1:18" ht="13.5" customHeight="1" hidden="1">
      <c r="A1364" s="13"/>
      <c r="B1364" s="13"/>
      <c r="C1364" s="14"/>
      <c r="D1364" s="220"/>
      <c r="E1364" s="16"/>
      <c r="F1364" s="276"/>
      <c r="G1364" s="13"/>
      <c r="H1364" s="166" t="s">
        <v>185</v>
      </c>
      <c r="I1364" s="41"/>
      <c r="J1364" s="41"/>
      <c r="K1364" s="41"/>
      <c r="L1364" s="206"/>
      <c r="M1364" s="206"/>
      <c r="N1364" s="206" t="e">
        <f t="shared" si="209"/>
        <v>#DIV/0!</v>
      </c>
      <c r="O1364" s="41"/>
      <c r="P1364" s="206" t="e">
        <f aca="true" t="shared" si="212" ref="P1364:P1424">O1364/K1364*100</f>
        <v>#DIV/0!</v>
      </c>
      <c r="Q1364" s="296"/>
      <c r="R1364" s="41">
        <f t="shared" si="202"/>
        <v>0</v>
      </c>
    </row>
    <row r="1365" spans="1:18" ht="13.5" customHeight="1">
      <c r="A1365" s="13"/>
      <c r="B1365" s="13"/>
      <c r="C1365" s="14"/>
      <c r="D1365" s="220"/>
      <c r="E1365" s="16"/>
      <c r="F1365" s="276"/>
      <c r="G1365" s="13"/>
      <c r="H1365" s="166" t="s">
        <v>90</v>
      </c>
      <c r="I1365" s="41">
        <v>0</v>
      </c>
      <c r="J1365" s="41">
        <v>0</v>
      </c>
      <c r="K1365" s="41">
        <v>0</v>
      </c>
      <c r="L1365" s="206"/>
      <c r="M1365" s="206"/>
      <c r="N1365" s="206" t="e">
        <f t="shared" si="209"/>
        <v>#DIV/0!</v>
      </c>
      <c r="O1365" s="41">
        <v>0</v>
      </c>
      <c r="P1365" s="206">
        <v>0</v>
      </c>
      <c r="Q1365" s="41">
        <v>39986</v>
      </c>
      <c r="R1365" s="41">
        <f aca="true" t="shared" si="213" ref="R1365:R1428">O1365+Q1365</f>
        <v>39986</v>
      </c>
    </row>
    <row r="1366" spans="1:18" ht="13.5" customHeight="1">
      <c r="A1366" s="13"/>
      <c r="B1366" s="13"/>
      <c r="C1366" s="14"/>
      <c r="D1366" s="220"/>
      <c r="E1366" s="16"/>
      <c r="F1366" s="20" t="s">
        <v>390</v>
      </c>
      <c r="G1366" s="13">
        <v>424</v>
      </c>
      <c r="H1366" s="166" t="s">
        <v>68</v>
      </c>
      <c r="I1366" s="41">
        <v>0</v>
      </c>
      <c r="J1366" s="41">
        <v>0</v>
      </c>
      <c r="K1366" s="41">
        <v>0</v>
      </c>
      <c r="L1366" s="206" t="e">
        <f aca="true" t="shared" si="214" ref="L1366:L1375">(K1366/I1366)*100</f>
        <v>#DIV/0!</v>
      </c>
      <c r="M1366" s="206" t="e">
        <f t="shared" si="203"/>
        <v>#DIV/0!</v>
      </c>
      <c r="N1366" s="206" t="e">
        <f t="shared" si="209"/>
        <v>#DIV/0!</v>
      </c>
      <c r="O1366" s="41">
        <v>0</v>
      </c>
      <c r="P1366" s="206">
        <v>0</v>
      </c>
      <c r="Q1366" s="296">
        <v>140730</v>
      </c>
      <c r="R1366" s="41">
        <f t="shared" si="213"/>
        <v>140730</v>
      </c>
    </row>
    <row r="1367" spans="1:18" ht="13.5" customHeight="1">
      <c r="A1367" s="13"/>
      <c r="B1367" s="13"/>
      <c r="C1367" s="14"/>
      <c r="D1367" s="220"/>
      <c r="E1367" s="16"/>
      <c r="F1367" s="20" t="s">
        <v>391</v>
      </c>
      <c r="G1367" s="13">
        <v>425</v>
      </c>
      <c r="H1367" s="166" t="s">
        <v>124</v>
      </c>
      <c r="I1367" s="41">
        <f>SUM(I1368:I1369)</f>
        <v>300000</v>
      </c>
      <c r="J1367" s="41">
        <f>SUM(J1368:J1369)</f>
        <v>300000</v>
      </c>
      <c r="K1367" s="41">
        <f>SUM(K1368:K1369)</f>
        <v>1156000</v>
      </c>
      <c r="L1367" s="41">
        <f aca="true" t="shared" si="215" ref="L1367:Q1367">SUM(L1368:L1369)</f>
        <v>0</v>
      </c>
      <c r="M1367" s="41">
        <f t="shared" si="215"/>
        <v>0</v>
      </c>
      <c r="N1367" s="41">
        <f t="shared" si="215"/>
        <v>385.33333333333337</v>
      </c>
      <c r="O1367" s="41">
        <f t="shared" si="215"/>
        <v>0</v>
      </c>
      <c r="P1367" s="206">
        <f t="shared" si="212"/>
        <v>0</v>
      </c>
      <c r="Q1367" s="41">
        <f t="shared" si="215"/>
        <v>253410</v>
      </c>
      <c r="R1367" s="41">
        <f t="shared" si="213"/>
        <v>253410</v>
      </c>
    </row>
    <row r="1368" spans="1:18" ht="13.5" customHeight="1">
      <c r="A1368" s="13"/>
      <c r="B1368" s="13"/>
      <c r="C1368" s="14"/>
      <c r="D1368" s="220"/>
      <c r="E1368" s="16"/>
      <c r="F1368" s="20"/>
      <c r="G1368" s="13"/>
      <c r="H1368" s="166" t="s">
        <v>125</v>
      </c>
      <c r="I1368" s="41">
        <v>300000</v>
      </c>
      <c r="J1368" s="41">
        <v>300000</v>
      </c>
      <c r="K1368" s="296">
        <v>1156000</v>
      </c>
      <c r="L1368" s="206"/>
      <c r="M1368" s="206"/>
      <c r="N1368" s="206">
        <f t="shared" si="209"/>
        <v>385.33333333333337</v>
      </c>
      <c r="O1368" s="296">
        <v>0</v>
      </c>
      <c r="P1368" s="206">
        <f t="shared" si="212"/>
        <v>0</v>
      </c>
      <c r="Q1368" s="41">
        <v>22050</v>
      </c>
      <c r="R1368" s="41">
        <f t="shared" si="213"/>
        <v>22050</v>
      </c>
    </row>
    <row r="1369" spans="1:18" ht="13.5" customHeight="1">
      <c r="A1369" s="13"/>
      <c r="B1369" s="13"/>
      <c r="C1369" s="14"/>
      <c r="D1369" s="220"/>
      <c r="E1369" s="16"/>
      <c r="F1369" s="20"/>
      <c r="G1369" s="13"/>
      <c r="H1369" s="166" t="s">
        <v>71</v>
      </c>
      <c r="I1369" s="41">
        <v>0</v>
      </c>
      <c r="J1369" s="41">
        <v>0</v>
      </c>
      <c r="K1369" s="41">
        <v>0</v>
      </c>
      <c r="L1369" s="206"/>
      <c r="M1369" s="206"/>
      <c r="N1369" s="206">
        <v>0</v>
      </c>
      <c r="O1369" s="41">
        <v>0</v>
      </c>
      <c r="P1369" s="206">
        <v>0</v>
      </c>
      <c r="Q1369" s="41">
        <v>231360</v>
      </c>
      <c r="R1369" s="41">
        <f t="shared" si="213"/>
        <v>231360</v>
      </c>
    </row>
    <row r="1370" spans="1:18" ht="13.5" customHeight="1">
      <c r="A1370" s="13"/>
      <c r="B1370" s="13"/>
      <c r="C1370" s="14"/>
      <c r="D1370" s="220"/>
      <c r="E1370" s="16"/>
      <c r="F1370" s="20" t="s">
        <v>392</v>
      </c>
      <c r="G1370" s="13">
        <v>426</v>
      </c>
      <c r="H1370" s="166" t="s">
        <v>72</v>
      </c>
      <c r="I1370" s="41">
        <f>SUM(I1371:I1376)</f>
        <v>0</v>
      </c>
      <c r="J1370" s="41">
        <f>SUM(J1371:J1376)</f>
        <v>0</v>
      </c>
      <c r="K1370" s="41">
        <f>SUM(K1371:K1376)</f>
        <v>0</v>
      </c>
      <c r="L1370" s="41" t="e">
        <f aca="true" t="shared" si="216" ref="L1370:Q1370">SUM(L1371:L1376)</f>
        <v>#DIV/0!</v>
      </c>
      <c r="M1370" s="41" t="e">
        <f t="shared" si="216"/>
        <v>#DIV/0!</v>
      </c>
      <c r="N1370" s="41">
        <f t="shared" si="216"/>
        <v>0</v>
      </c>
      <c r="O1370" s="41">
        <f t="shared" si="216"/>
        <v>0</v>
      </c>
      <c r="P1370" s="206">
        <v>0</v>
      </c>
      <c r="Q1370" s="41">
        <f t="shared" si="216"/>
        <v>1380183.27</v>
      </c>
      <c r="R1370" s="41">
        <f t="shared" si="213"/>
        <v>1380183.27</v>
      </c>
    </row>
    <row r="1371" spans="1:18" ht="13.5" customHeight="1">
      <c r="A1371" s="13"/>
      <c r="B1371" s="13"/>
      <c r="C1371" s="14"/>
      <c r="D1371" s="220"/>
      <c r="E1371" s="16"/>
      <c r="F1371" s="20"/>
      <c r="G1371" s="13"/>
      <c r="H1371" s="166" t="s">
        <v>777</v>
      </c>
      <c r="I1371" s="41">
        <v>0</v>
      </c>
      <c r="J1371" s="41">
        <v>0</v>
      </c>
      <c r="K1371" s="41">
        <v>0</v>
      </c>
      <c r="L1371" s="206" t="e">
        <f t="shared" si="214"/>
        <v>#DIV/0!</v>
      </c>
      <c r="M1371" s="206" t="e">
        <f t="shared" si="203"/>
        <v>#DIV/0!</v>
      </c>
      <c r="N1371" s="206">
        <v>0</v>
      </c>
      <c r="O1371" s="41">
        <v>0</v>
      </c>
      <c r="P1371" s="206">
        <v>0</v>
      </c>
      <c r="Q1371" s="41">
        <v>7057</v>
      </c>
      <c r="R1371" s="41">
        <f t="shared" si="213"/>
        <v>7057</v>
      </c>
    </row>
    <row r="1372" spans="1:18" ht="13.5" customHeight="1">
      <c r="A1372" s="13"/>
      <c r="B1372" s="13"/>
      <c r="C1372" s="14"/>
      <c r="D1372" s="220"/>
      <c r="E1372" s="16"/>
      <c r="F1372" s="276"/>
      <c r="G1372" s="13"/>
      <c r="H1372" s="166" t="s">
        <v>74</v>
      </c>
      <c r="I1372" s="41">
        <v>0</v>
      </c>
      <c r="J1372" s="41">
        <v>0</v>
      </c>
      <c r="K1372" s="41">
        <v>0</v>
      </c>
      <c r="L1372" s="206" t="e">
        <f t="shared" si="214"/>
        <v>#DIV/0!</v>
      </c>
      <c r="M1372" s="206" t="e">
        <f aca="true" t="shared" si="217" ref="M1372:M1437">(K1372/J1372)*100</f>
        <v>#DIV/0!</v>
      </c>
      <c r="N1372" s="206">
        <v>0</v>
      </c>
      <c r="O1372" s="41">
        <v>0</v>
      </c>
      <c r="P1372" s="206">
        <v>0</v>
      </c>
      <c r="Q1372" s="296">
        <v>85000</v>
      </c>
      <c r="R1372" s="41">
        <f t="shared" si="213"/>
        <v>85000</v>
      </c>
    </row>
    <row r="1373" spans="1:18" ht="13.5" customHeight="1">
      <c r="A1373" s="13"/>
      <c r="B1373" s="13"/>
      <c r="C1373" s="14"/>
      <c r="D1373" s="220"/>
      <c r="E1373" s="16"/>
      <c r="F1373" s="276"/>
      <c r="G1373" s="13"/>
      <c r="H1373" s="166" t="s">
        <v>189</v>
      </c>
      <c r="I1373" s="41">
        <v>0</v>
      </c>
      <c r="J1373" s="41">
        <v>0</v>
      </c>
      <c r="K1373" s="41">
        <v>0</v>
      </c>
      <c r="L1373" s="206" t="e">
        <f t="shared" si="214"/>
        <v>#DIV/0!</v>
      </c>
      <c r="M1373" s="206" t="e">
        <f t="shared" si="217"/>
        <v>#DIV/0!</v>
      </c>
      <c r="N1373" s="206">
        <v>0</v>
      </c>
      <c r="O1373" s="41">
        <v>0</v>
      </c>
      <c r="P1373" s="206">
        <v>0</v>
      </c>
      <c r="Q1373" s="41">
        <v>74377.63</v>
      </c>
      <c r="R1373" s="41">
        <f t="shared" si="213"/>
        <v>74377.63</v>
      </c>
    </row>
    <row r="1374" spans="1:18" ht="13.5" customHeight="1">
      <c r="A1374" s="13"/>
      <c r="B1374" s="13"/>
      <c r="C1374" s="14"/>
      <c r="D1374" s="220"/>
      <c r="E1374" s="16"/>
      <c r="F1374" s="276"/>
      <c r="G1374" s="13"/>
      <c r="H1374" s="166" t="s">
        <v>469</v>
      </c>
      <c r="I1374" s="41">
        <v>0</v>
      </c>
      <c r="J1374" s="41">
        <v>0</v>
      </c>
      <c r="K1374" s="41">
        <v>0</v>
      </c>
      <c r="L1374" s="206" t="e">
        <f t="shared" si="214"/>
        <v>#DIV/0!</v>
      </c>
      <c r="M1374" s="206" t="e">
        <f t="shared" si="217"/>
        <v>#DIV/0!</v>
      </c>
      <c r="N1374" s="206">
        <v>0</v>
      </c>
      <c r="O1374" s="41">
        <v>0</v>
      </c>
      <c r="P1374" s="206">
        <v>0</v>
      </c>
      <c r="Q1374" s="41">
        <v>0</v>
      </c>
      <c r="R1374" s="41">
        <f t="shared" si="213"/>
        <v>0</v>
      </c>
    </row>
    <row r="1375" spans="1:18" ht="13.5" customHeight="1">
      <c r="A1375" s="13"/>
      <c r="B1375" s="13"/>
      <c r="C1375" s="14"/>
      <c r="D1375" s="220"/>
      <c r="E1375" s="16"/>
      <c r="F1375" s="276"/>
      <c r="G1375" s="13"/>
      <c r="H1375" s="166" t="s">
        <v>259</v>
      </c>
      <c r="I1375" s="41">
        <v>0</v>
      </c>
      <c r="J1375" s="41">
        <v>0</v>
      </c>
      <c r="K1375" s="41">
        <v>0</v>
      </c>
      <c r="L1375" s="206" t="e">
        <f t="shared" si="214"/>
        <v>#DIV/0!</v>
      </c>
      <c r="M1375" s="206" t="e">
        <f t="shared" si="217"/>
        <v>#DIV/0!</v>
      </c>
      <c r="N1375" s="206">
        <v>0</v>
      </c>
      <c r="O1375" s="41">
        <v>0</v>
      </c>
      <c r="P1375" s="206">
        <v>0</v>
      </c>
      <c r="Q1375" s="296">
        <v>1213748.64</v>
      </c>
      <c r="R1375" s="41">
        <f t="shared" si="213"/>
        <v>1213748.64</v>
      </c>
    </row>
    <row r="1376" spans="1:18" ht="13.5" customHeight="1">
      <c r="A1376" s="13"/>
      <c r="B1376" s="13"/>
      <c r="C1376" s="14"/>
      <c r="D1376" s="220"/>
      <c r="E1376" s="16"/>
      <c r="F1376" s="276"/>
      <c r="G1376" s="13"/>
      <c r="H1376" s="166" t="s">
        <v>197</v>
      </c>
      <c r="I1376" s="41">
        <v>0</v>
      </c>
      <c r="J1376" s="41">
        <v>0</v>
      </c>
      <c r="K1376" s="41">
        <v>0</v>
      </c>
      <c r="L1376" s="206">
        <f>(K1367/I1367)*100</f>
        <v>385.33333333333337</v>
      </c>
      <c r="M1376" s="206" t="e">
        <f t="shared" si="217"/>
        <v>#DIV/0!</v>
      </c>
      <c r="N1376" s="206">
        <v>0</v>
      </c>
      <c r="O1376" s="41">
        <v>0</v>
      </c>
      <c r="P1376" s="206">
        <v>0</v>
      </c>
      <c r="Q1376" s="41">
        <v>0</v>
      </c>
      <c r="R1376" s="41">
        <f t="shared" si="213"/>
        <v>0</v>
      </c>
    </row>
    <row r="1377" spans="1:18" ht="13.5" customHeight="1" hidden="1">
      <c r="A1377" s="13"/>
      <c r="B1377" s="13"/>
      <c r="C1377" s="14"/>
      <c r="D1377" s="220"/>
      <c r="E1377" s="16"/>
      <c r="F1377" s="276" t="s">
        <v>415</v>
      </c>
      <c r="G1377" s="13">
        <v>465</v>
      </c>
      <c r="H1377" s="173" t="s">
        <v>589</v>
      </c>
      <c r="I1377" s="41">
        <v>243000</v>
      </c>
      <c r="J1377" s="41">
        <v>270000</v>
      </c>
      <c r="K1377" s="41"/>
      <c r="L1377" s="206"/>
      <c r="M1377" s="206">
        <f t="shared" si="217"/>
        <v>0</v>
      </c>
      <c r="N1377" s="206">
        <f t="shared" si="209"/>
        <v>0</v>
      </c>
      <c r="O1377" s="41"/>
      <c r="P1377" s="206" t="e">
        <f t="shared" si="212"/>
        <v>#DIV/0!</v>
      </c>
      <c r="Q1377" s="41"/>
      <c r="R1377" s="41">
        <f t="shared" si="213"/>
        <v>0</v>
      </c>
    </row>
    <row r="1378" spans="1:18" ht="13.5" customHeight="1" hidden="1">
      <c r="A1378" s="13"/>
      <c r="B1378" s="13"/>
      <c r="C1378" s="14"/>
      <c r="D1378" s="220"/>
      <c r="E1378" s="16"/>
      <c r="F1378" s="276"/>
      <c r="G1378" s="13">
        <v>472</v>
      </c>
      <c r="H1378" s="166" t="s">
        <v>204</v>
      </c>
      <c r="I1378" s="41">
        <v>0</v>
      </c>
      <c r="J1378" s="41">
        <v>0</v>
      </c>
      <c r="K1378" s="41">
        <v>0</v>
      </c>
      <c r="L1378" s="206">
        <v>0</v>
      </c>
      <c r="M1378" s="206">
        <v>0</v>
      </c>
      <c r="N1378" s="206" t="e">
        <f t="shared" si="209"/>
        <v>#DIV/0!</v>
      </c>
      <c r="O1378" s="41">
        <v>0</v>
      </c>
      <c r="P1378" s="206" t="e">
        <f t="shared" si="212"/>
        <v>#DIV/0!</v>
      </c>
      <c r="Q1378" s="41">
        <v>0</v>
      </c>
      <c r="R1378" s="41">
        <f t="shared" si="213"/>
        <v>0</v>
      </c>
    </row>
    <row r="1379" spans="1:18" ht="13.5" customHeight="1">
      <c r="A1379" s="13"/>
      <c r="B1379" s="13"/>
      <c r="C1379" s="14"/>
      <c r="D1379" s="220"/>
      <c r="E1379" s="16"/>
      <c r="F1379" s="20" t="s">
        <v>393</v>
      </c>
      <c r="G1379" s="13">
        <v>482</v>
      </c>
      <c r="H1379" s="166" t="s">
        <v>212</v>
      </c>
      <c r="I1379" s="41">
        <v>0</v>
      </c>
      <c r="J1379" s="41">
        <v>0</v>
      </c>
      <c r="K1379" s="41">
        <v>0</v>
      </c>
      <c r="L1379" s="206"/>
      <c r="M1379" s="206"/>
      <c r="N1379" s="206">
        <v>0</v>
      </c>
      <c r="O1379" s="41">
        <v>0</v>
      </c>
      <c r="P1379" s="206">
        <v>0</v>
      </c>
      <c r="Q1379" s="41">
        <v>14497.58</v>
      </c>
      <c r="R1379" s="41">
        <f t="shared" si="213"/>
        <v>14497.58</v>
      </c>
    </row>
    <row r="1380" spans="1:18" ht="13.5" customHeight="1" hidden="1">
      <c r="A1380" s="13"/>
      <c r="B1380" s="13"/>
      <c r="C1380" s="14"/>
      <c r="D1380" s="220"/>
      <c r="E1380" s="16"/>
      <c r="F1380" s="20">
        <v>187</v>
      </c>
      <c r="G1380" s="13">
        <v>511</v>
      </c>
      <c r="H1380" s="166" t="s">
        <v>216</v>
      </c>
      <c r="I1380" s="41">
        <v>0</v>
      </c>
      <c r="J1380" s="41">
        <v>0</v>
      </c>
      <c r="K1380" s="41">
        <v>0</v>
      </c>
      <c r="L1380" s="206" t="e">
        <f aca="true" t="shared" si="218" ref="L1380:L1386">(K1380/I1380)*100</f>
        <v>#DIV/0!</v>
      </c>
      <c r="M1380" s="206" t="e">
        <f t="shared" si="217"/>
        <v>#DIV/0!</v>
      </c>
      <c r="N1380" s="206" t="e">
        <f t="shared" si="209"/>
        <v>#DIV/0!</v>
      </c>
      <c r="O1380" s="41">
        <v>0</v>
      </c>
      <c r="P1380" s="206" t="e">
        <f t="shared" si="212"/>
        <v>#DIV/0!</v>
      </c>
      <c r="Q1380" s="296">
        <v>0</v>
      </c>
      <c r="R1380" s="41">
        <f t="shared" si="213"/>
        <v>0</v>
      </c>
    </row>
    <row r="1381" spans="1:18" ht="13.5" customHeight="1" hidden="1">
      <c r="A1381" s="13"/>
      <c r="B1381" s="13"/>
      <c r="C1381" s="14"/>
      <c r="D1381" s="220"/>
      <c r="E1381" s="16"/>
      <c r="F1381" s="20"/>
      <c r="G1381" s="13">
        <v>483</v>
      </c>
      <c r="H1381" s="166" t="s">
        <v>205</v>
      </c>
      <c r="I1381" s="41">
        <v>0</v>
      </c>
      <c r="J1381" s="41">
        <v>0</v>
      </c>
      <c r="K1381" s="41">
        <v>0</v>
      </c>
      <c r="L1381" s="206" t="e">
        <f t="shared" si="218"/>
        <v>#DIV/0!</v>
      </c>
      <c r="M1381" s="206" t="e">
        <f t="shared" si="217"/>
        <v>#DIV/0!</v>
      </c>
      <c r="N1381" s="206" t="e">
        <f t="shared" si="209"/>
        <v>#DIV/0!</v>
      </c>
      <c r="O1381" s="41">
        <v>0</v>
      </c>
      <c r="P1381" s="206" t="e">
        <f t="shared" si="212"/>
        <v>#DIV/0!</v>
      </c>
      <c r="Q1381" s="296">
        <v>0</v>
      </c>
      <c r="R1381" s="41">
        <f t="shared" si="213"/>
        <v>0</v>
      </c>
    </row>
    <row r="1382" spans="1:18" ht="23.25" customHeight="1" hidden="1">
      <c r="A1382" s="13"/>
      <c r="B1382" s="13"/>
      <c r="C1382" s="14"/>
      <c r="D1382" s="220"/>
      <c r="E1382" s="16"/>
      <c r="F1382" s="20"/>
      <c r="G1382" s="13">
        <v>485</v>
      </c>
      <c r="H1382" s="166" t="s">
        <v>481</v>
      </c>
      <c r="I1382" s="41">
        <v>0</v>
      </c>
      <c r="J1382" s="41">
        <v>0</v>
      </c>
      <c r="K1382" s="41">
        <v>0</v>
      </c>
      <c r="L1382" s="206" t="e">
        <f t="shared" si="218"/>
        <v>#DIV/0!</v>
      </c>
      <c r="M1382" s="206" t="e">
        <f t="shared" si="217"/>
        <v>#DIV/0!</v>
      </c>
      <c r="N1382" s="206" t="e">
        <f t="shared" si="209"/>
        <v>#DIV/0!</v>
      </c>
      <c r="O1382" s="41">
        <v>0</v>
      </c>
      <c r="P1382" s="206" t="e">
        <f t="shared" si="212"/>
        <v>#DIV/0!</v>
      </c>
      <c r="Q1382" s="296">
        <v>0</v>
      </c>
      <c r="R1382" s="41">
        <f t="shared" si="213"/>
        <v>0</v>
      </c>
    </row>
    <row r="1383" spans="1:18" ht="13.5" customHeight="1" hidden="1">
      <c r="A1383" s="13"/>
      <c r="B1383" s="13"/>
      <c r="C1383" s="14"/>
      <c r="D1383" s="220"/>
      <c r="E1383" s="16"/>
      <c r="F1383" s="20" t="s">
        <v>417</v>
      </c>
      <c r="G1383" s="13">
        <v>511</v>
      </c>
      <c r="H1383" s="166" t="s">
        <v>78</v>
      </c>
      <c r="I1383" s="41">
        <v>0</v>
      </c>
      <c r="J1383" s="41">
        <v>0</v>
      </c>
      <c r="K1383" s="41">
        <v>0</v>
      </c>
      <c r="L1383" s="206" t="e">
        <f t="shared" si="218"/>
        <v>#DIV/0!</v>
      </c>
      <c r="M1383" s="206">
        <v>0</v>
      </c>
      <c r="N1383" s="206" t="e">
        <f t="shared" si="209"/>
        <v>#DIV/0!</v>
      </c>
      <c r="O1383" s="41">
        <v>0</v>
      </c>
      <c r="P1383" s="206" t="e">
        <f t="shared" si="212"/>
        <v>#DIV/0!</v>
      </c>
      <c r="Q1383" s="296">
        <v>0</v>
      </c>
      <c r="R1383" s="41">
        <f t="shared" si="213"/>
        <v>0</v>
      </c>
    </row>
    <row r="1384" spans="1:18" ht="13.5" customHeight="1" hidden="1">
      <c r="A1384" s="13"/>
      <c r="B1384" s="13"/>
      <c r="C1384" s="14"/>
      <c r="D1384" s="220"/>
      <c r="E1384" s="16"/>
      <c r="F1384" s="20"/>
      <c r="G1384" s="13">
        <v>511</v>
      </c>
      <c r="H1384" s="173" t="s">
        <v>78</v>
      </c>
      <c r="I1384" s="41">
        <v>269100</v>
      </c>
      <c r="J1384" s="41"/>
      <c r="K1384" s="41"/>
      <c r="L1384" s="206">
        <f t="shared" si="218"/>
        <v>0</v>
      </c>
      <c r="M1384" s="206"/>
      <c r="N1384" s="206">
        <f t="shared" si="209"/>
        <v>0</v>
      </c>
      <c r="O1384" s="41"/>
      <c r="P1384" s="206" t="e">
        <f t="shared" si="212"/>
        <v>#DIV/0!</v>
      </c>
      <c r="Q1384" s="296"/>
      <c r="R1384" s="41">
        <f t="shared" si="213"/>
        <v>0</v>
      </c>
    </row>
    <row r="1385" spans="1:18" ht="13.5" customHeight="1">
      <c r="A1385" s="86"/>
      <c r="B1385" s="86"/>
      <c r="C1385" s="260"/>
      <c r="D1385" s="221"/>
      <c r="E1385" s="159"/>
      <c r="F1385" s="20" t="s">
        <v>394</v>
      </c>
      <c r="G1385" s="13">
        <v>512</v>
      </c>
      <c r="H1385" s="166" t="s">
        <v>92</v>
      </c>
      <c r="I1385" s="41">
        <v>136827</v>
      </c>
      <c r="J1385" s="41">
        <v>1000000</v>
      </c>
      <c r="K1385" s="41">
        <v>2972000</v>
      </c>
      <c r="L1385" s="206">
        <f t="shared" si="218"/>
        <v>2172.0859187148735</v>
      </c>
      <c r="M1385" s="206">
        <f t="shared" si="217"/>
        <v>297.2</v>
      </c>
      <c r="N1385" s="206">
        <f t="shared" si="209"/>
        <v>2172.0859187148735</v>
      </c>
      <c r="O1385" s="41">
        <v>1652378.53</v>
      </c>
      <c r="P1385" s="206">
        <f t="shared" si="212"/>
        <v>55.59820087483176</v>
      </c>
      <c r="Q1385" s="41">
        <v>64980</v>
      </c>
      <c r="R1385" s="41">
        <f t="shared" si="213"/>
        <v>1717358.53</v>
      </c>
    </row>
    <row r="1386" spans="1:18" ht="13.5" customHeight="1" hidden="1">
      <c r="A1386" s="21"/>
      <c r="B1386" s="21"/>
      <c r="C1386" s="44"/>
      <c r="D1386" s="160"/>
      <c r="E1386" s="160"/>
      <c r="F1386" s="276">
        <v>189</v>
      </c>
      <c r="G1386" s="13">
        <v>515</v>
      </c>
      <c r="H1386" s="166" t="s">
        <v>480</v>
      </c>
      <c r="I1386" s="41"/>
      <c r="J1386" s="41"/>
      <c r="K1386" s="41"/>
      <c r="L1386" s="206" t="e">
        <f t="shared" si="218"/>
        <v>#DIV/0!</v>
      </c>
      <c r="M1386" s="206" t="e">
        <f t="shared" si="217"/>
        <v>#DIV/0!</v>
      </c>
      <c r="N1386" s="206" t="e">
        <f t="shared" si="209"/>
        <v>#DIV/0!</v>
      </c>
      <c r="O1386" s="41"/>
      <c r="P1386" s="206" t="e">
        <f t="shared" si="212"/>
        <v>#DIV/0!</v>
      </c>
      <c r="Q1386" s="41">
        <v>0</v>
      </c>
      <c r="R1386" s="41">
        <f t="shared" si="213"/>
        <v>0</v>
      </c>
    </row>
    <row r="1387" spans="1:18" ht="13.5" customHeight="1" hidden="1">
      <c r="A1387" s="21"/>
      <c r="B1387" s="21"/>
      <c r="C1387" s="44"/>
      <c r="D1387" s="160"/>
      <c r="E1387" s="160"/>
      <c r="F1387" s="276" t="s">
        <v>419</v>
      </c>
      <c r="G1387" s="13">
        <v>515</v>
      </c>
      <c r="H1387" s="166" t="s">
        <v>477</v>
      </c>
      <c r="I1387" s="41"/>
      <c r="J1387" s="41"/>
      <c r="K1387" s="41"/>
      <c r="L1387" s="206">
        <v>0</v>
      </c>
      <c r="M1387" s="206" t="e">
        <f t="shared" si="217"/>
        <v>#DIV/0!</v>
      </c>
      <c r="N1387" s="206" t="e">
        <f t="shared" si="209"/>
        <v>#DIV/0!</v>
      </c>
      <c r="O1387" s="41"/>
      <c r="P1387" s="206" t="e">
        <f t="shared" si="212"/>
        <v>#DIV/0!</v>
      </c>
      <c r="Q1387" s="41">
        <v>0</v>
      </c>
      <c r="R1387" s="41">
        <f t="shared" si="213"/>
        <v>0</v>
      </c>
    </row>
    <row r="1388" spans="1:18" ht="25.5" hidden="1">
      <c r="A1388" s="21"/>
      <c r="B1388" s="21"/>
      <c r="C1388" s="44"/>
      <c r="D1388" s="160"/>
      <c r="E1388" s="160"/>
      <c r="F1388" s="318"/>
      <c r="G1388" s="14"/>
      <c r="H1388" s="15" t="s">
        <v>672</v>
      </c>
      <c r="I1388" s="41">
        <f>I1389</f>
        <v>0</v>
      </c>
      <c r="J1388" s="41">
        <f>J1389</f>
        <v>0</v>
      </c>
      <c r="K1388" s="41">
        <f>K1389</f>
        <v>0</v>
      </c>
      <c r="L1388" s="206" t="e">
        <f>(K1388/I1388)*100</f>
        <v>#DIV/0!</v>
      </c>
      <c r="M1388" s="206" t="e">
        <f t="shared" si="217"/>
        <v>#DIV/0!</v>
      </c>
      <c r="N1388" s="206" t="e">
        <f t="shared" si="209"/>
        <v>#DIV/0!</v>
      </c>
      <c r="O1388" s="41">
        <f>O1389</f>
        <v>0</v>
      </c>
      <c r="P1388" s="206" t="e">
        <f t="shared" si="212"/>
        <v>#DIV/0!</v>
      </c>
      <c r="Q1388" s="41">
        <f>Q1389</f>
        <v>0</v>
      </c>
      <c r="R1388" s="41">
        <f t="shared" si="213"/>
        <v>0</v>
      </c>
    </row>
    <row r="1389" spans="1:18" ht="13.5" customHeight="1" hidden="1">
      <c r="A1389" s="13"/>
      <c r="B1389" s="13"/>
      <c r="C1389" s="14"/>
      <c r="D1389" s="220"/>
      <c r="E1389" s="16"/>
      <c r="F1389" s="276"/>
      <c r="G1389" s="13"/>
      <c r="H1389" s="166" t="s">
        <v>78</v>
      </c>
      <c r="I1389" s="41"/>
      <c r="J1389" s="41"/>
      <c r="K1389" s="41"/>
      <c r="L1389" s="206" t="e">
        <f>(K1389/I1389)*100</f>
        <v>#DIV/0!</v>
      </c>
      <c r="M1389" s="206" t="e">
        <f t="shared" si="217"/>
        <v>#DIV/0!</v>
      </c>
      <c r="N1389" s="206" t="e">
        <f t="shared" si="209"/>
        <v>#DIV/0!</v>
      </c>
      <c r="O1389" s="41"/>
      <c r="P1389" s="206" t="e">
        <f t="shared" si="212"/>
        <v>#DIV/0!</v>
      </c>
      <c r="Q1389" s="41">
        <v>0</v>
      </c>
      <c r="R1389" s="41">
        <f t="shared" si="213"/>
        <v>0</v>
      </c>
    </row>
    <row r="1390" spans="1:18" ht="12.75" hidden="1">
      <c r="A1390" s="13"/>
      <c r="B1390" s="13"/>
      <c r="C1390" s="14"/>
      <c r="D1390" s="160"/>
      <c r="E1390" s="160"/>
      <c r="F1390" s="318"/>
      <c r="G1390" s="14"/>
      <c r="H1390" s="15"/>
      <c r="I1390" s="41">
        <f>I1391</f>
        <v>0</v>
      </c>
      <c r="J1390" s="41">
        <f>J1391</f>
        <v>0</v>
      </c>
      <c r="K1390" s="41">
        <f>K1391</f>
        <v>0</v>
      </c>
      <c r="L1390" s="206">
        <v>0</v>
      </c>
      <c r="M1390" s="206" t="e">
        <f t="shared" si="217"/>
        <v>#DIV/0!</v>
      </c>
      <c r="N1390" s="206" t="e">
        <f t="shared" si="209"/>
        <v>#DIV/0!</v>
      </c>
      <c r="O1390" s="41">
        <f>O1391</f>
        <v>0</v>
      </c>
      <c r="P1390" s="206" t="e">
        <f t="shared" si="212"/>
        <v>#DIV/0!</v>
      </c>
      <c r="Q1390" s="41">
        <f>Q1391</f>
        <v>0</v>
      </c>
      <c r="R1390" s="41">
        <f t="shared" si="213"/>
        <v>0</v>
      </c>
    </row>
    <row r="1391" spans="1:18" ht="13.5" customHeight="1" hidden="1">
      <c r="A1391" s="13"/>
      <c r="B1391" s="13"/>
      <c r="C1391" s="14"/>
      <c r="D1391" s="220"/>
      <c r="E1391" s="16"/>
      <c r="F1391" s="276"/>
      <c r="G1391" s="13"/>
      <c r="H1391" s="166"/>
      <c r="I1391" s="41">
        <v>0</v>
      </c>
      <c r="J1391" s="41">
        <v>0</v>
      </c>
      <c r="K1391" s="41">
        <v>0</v>
      </c>
      <c r="L1391" s="206">
        <v>0</v>
      </c>
      <c r="M1391" s="206" t="e">
        <f t="shared" si="217"/>
        <v>#DIV/0!</v>
      </c>
      <c r="N1391" s="206" t="e">
        <f t="shared" si="209"/>
        <v>#DIV/0!</v>
      </c>
      <c r="O1391" s="41">
        <v>0</v>
      </c>
      <c r="P1391" s="206" t="e">
        <f t="shared" si="212"/>
        <v>#DIV/0!</v>
      </c>
      <c r="Q1391" s="41">
        <v>0</v>
      </c>
      <c r="R1391" s="41">
        <f t="shared" si="213"/>
        <v>0</v>
      </c>
    </row>
    <row r="1392" spans="1:18" ht="38.25" hidden="1">
      <c r="A1392" s="13"/>
      <c r="B1392" s="13"/>
      <c r="C1392" s="14"/>
      <c r="D1392" s="160"/>
      <c r="E1392" s="160"/>
      <c r="F1392" s="318"/>
      <c r="G1392" s="14"/>
      <c r="H1392" s="15" t="s">
        <v>821</v>
      </c>
      <c r="I1392" s="41">
        <f>I1393</f>
        <v>0</v>
      </c>
      <c r="J1392" s="41">
        <f>J1393</f>
        <v>0</v>
      </c>
      <c r="K1392" s="41">
        <f>K1393</f>
        <v>0</v>
      </c>
      <c r="L1392" s="206">
        <v>0</v>
      </c>
      <c r="M1392" s="206" t="e">
        <f t="shared" si="217"/>
        <v>#DIV/0!</v>
      </c>
      <c r="N1392" s="206" t="e">
        <f t="shared" si="209"/>
        <v>#DIV/0!</v>
      </c>
      <c r="O1392" s="41">
        <f>O1393</f>
        <v>0</v>
      </c>
      <c r="P1392" s="206" t="e">
        <f t="shared" si="212"/>
        <v>#DIV/0!</v>
      </c>
      <c r="Q1392" s="41">
        <f>Q1393</f>
        <v>0</v>
      </c>
      <c r="R1392" s="41">
        <f t="shared" si="213"/>
        <v>0</v>
      </c>
    </row>
    <row r="1393" spans="1:18" ht="13.5" customHeight="1" hidden="1">
      <c r="A1393" s="13"/>
      <c r="B1393" s="13"/>
      <c r="C1393" s="14"/>
      <c r="D1393" s="220"/>
      <c r="E1393" s="16"/>
      <c r="F1393" s="276" t="s">
        <v>428</v>
      </c>
      <c r="G1393" s="13">
        <v>511</v>
      </c>
      <c r="H1393" s="166" t="s">
        <v>78</v>
      </c>
      <c r="I1393" s="41">
        <v>0</v>
      </c>
      <c r="J1393" s="41">
        <v>0</v>
      </c>
      <c r="K1393" s="41">
        <v>0</v>
      </c>
      <c r="L1393" s="206">
        <v>0</v>
      </c>
      <c r="M1393" s="206" t="e">
        <f t="shared" si="217"/>
        <v>#DIV/0!</v>
      </c>
      <c r="N1393" s="206" t="e">
        <f t="shared" si="209"/>
        <v>#DIV/0!</v>
      </c>
      <c r="O1393" s="41">
        <v>0</v>
      </c>
      <c r="P1393" s="206" t="e">
        <f t="shared" si="212"/>
        <v>#DIV/0!</v>
      </c>
      <c r="Q1393" s="41">
        <v>0</v>
      </c>
      <c r="R1393" s="41">
        <f t="shared" si="213"/>
        <v>0</v>
      </c>
    </row>
    <row r="1394" spans="1:18" ht="38.25" customHeight="1" hidden="1">
      <c r="A1394" s="13"/>
      <c r="B1394" s="13"/>
      <c r="C1394" s="14"/>
      <c r="D1394" s="160" t="s">
        <v>1014</v>
      </c>
      <c r="E1394" s="160"/>
      <c r="F1394" s="318"/>
      <c r="G1394" s="14"/>
      <c r="H1394" s="15" t="s">
        <v>1129</v>
      </c>
      <c r="I1394" s="41">
        <f>I1395</f>
        <v>8055000</v>
      </c>
      <c r="J1394" s="41">
        <f>J1395</f>
        <v>8055000</v>
      </c>
      <c r="K1394" s="41">
        <f>K1395</f>
        <v>0</v>
      </c>
      <c r="L1394" s="206">
        <f>(K1394/I1394)*100</f>
        <v>0</v>
      </c>
      <c r="M1394" s="206">
        <f t="shared" si="217"/>
        <v>0</v>
      </c>
      <c r="N1394" s="206">
        <f t="shared" si="209"/>
        <v>0</v>
      </c>
      <c r="O1394" s="41">
        <f>O1395</f>
        <v>0</v>
      </c>
      <c r="P1394" s="206" t="e">
        <f t="shared" si="212"/>
        <v>#DIV/0!</v>
      </c>
      <c r="Q1394" s="41">
        <f>Q1395</f>
        <v>0</v>
      </c>
      <c r="R1394" s="41">
        <f t="shared" si="213"/>
        <v>0</v>
      </c>
    </row>
    <row r="1395" spans="1:18" ht="13.5" customHeight="1" hidden="1">
      <c r="A1395" s="13"/>
      <c r="B1395" s="13"/>
      <c r="C1395" s="14"/>
      <c r="D1395" s="220"/>
      <c r="E1395" s="16"/>
      <c r="F1395" s="276" t="s">
        <v>418</v>
      </c>
      <c r="G1395" s="13">
        <v>511</v>
      </c>
      <c r="H1395" s="166" t="s">
        <v>78</v>
      </c>
      <c r="I1395" s="41">
        <v>8055000</v>
      </c>
      <c r="J1395" s="41">
        <v>8055000</v>
      </c>
      <c r="K1395" s="41"/>
      <c r="L1395" s="206">
        <f>(K1395/I1395)*100</f>
        <v>0</v>
      </c>
      <c r="M1395" s="206">
        <f t="shared" si="217"/>
        <v>0</v>
      </c>
      <c r="N1395" s="206">
        <f t="shared" si="209"/>
        <v>0</v>
      </c>
      <c r="O1395" s="41"/>
      <c r="P1395" s="206" t="e">
        <f t="shared" si="212"/>
        <v>#DIV/0!</v>
      </c>
      <c r="Q1395" s="41">
        <v>0</v>
      </c>
      <c r="R1395" s="41">
        <f t="shared" si="213"/>
        <v>0</v>
      </c>
    </row>
    <row r="1396" spans="1:18" ht="42" customHeight="1" hidden="1">
      <c r="A1396" s="13"/>
      <c r="B1396" s="13"/>
      <c r="C1396" s="14"/>
      <c r="D1396" s="160" t="s">
        <v>1015</v>
      </c>
      <c r="E1396" s="160"/>
      <c r="F1396" s="318"/>
      <c r="G1396" s="14"/>
      <c r="H1396" s="15" t="s">
        <v>1016</v>
      </c>
      <c r="I1396" s="41">
        <f>I1397</f>
        <v>0</v>
      </c>
      <c r="J1396" s="41">
        <f>J1397</f>
        <v>0</v>
      </c>
      <c r="K1396" s="41">
        <f>K1397</f>
        <v>0</v>
      </c>
      <c r="L1396" s="206" t="e">
        <f>(K1396/I1396)*100</f>
        <v>#DIV/0!</v>
      </c>
      <c r="M1396" s="206"/>
      <c r="N1396" s="206" t="e">
        <f t="shared" si="209"/>
        <v>#DIV/0!</v>
      </c>
      <c r="O1396" s="41">
        <f>O1397</f>
        <v>0</v>
      </c>
      <c r="P1396" s="206" t="e">
        <f t="shared" si="212"/>
        <v>#DIV/0!</v>
      </c>
      <c r="Q1396" s="41">
        <f>Q1397</f>
        <v>0</v>
      </c>
      <c r="R1396" s="41">
        <f t="shared" si="213"/>
        <v>0</v>
      </c>
    </row>
    <row r="1397" spans="1:18" ht="13.5" customHeight="1" hidden="1">
      <c r="A1397" s="13"/>
      <c r="B1397" s="13"/>
      <c r="C1397" s="14"/>
      <c r="D1397" s="220"/>
      <c r="E1397" s="16"/>
      <c r="F1397" s="276" t="s">
        <v>407</v>
      </c>
      <c r="G1397" s="13">
        <v>511</v>
      </c>
      <c r="H1397" s="166" t="s">
        <v>78</v>
      </c>
      <c r="I1397" s="41"/>
      <c r="J1397" s="41"/>
      <c r="K1397" s="41"/>
      <c r="L1397" s="206" t="e">
        <f>(K1397/I1397)*100</f>
        <v>#DIV/0!</v>
      </c>
      <c r="M1397" s="206"/>
      <c r="N1397" s="206" t="e">
        <f t="shared" si="209"/>
        <v>#DIV/0!</v>
      </c>
      <c r="O1397" s="41"/>
      <c r="P1397" s="206" t="e">
        <f t="shared" si="212"/>
        <v>#DIV/0!</v>
      </c>
      <c r="Q1397" s="41">
        <v>0</v>
      </c>
      <c r="R1397" s="41">
        <f t="shared" si="213"/>
        <v>0</v>
      </c>
    </row>
    <row r="1398" spans="1:18" ht="39" customHeight="1" hidden="1">
      <c r="A1398" s="13"/>
      <c r="B1398" s="13"/>
      <c r="C1398" s="14"/>
      <c r="D1398" s="160" t="s">
        <v>1015</v>
      </c>
      <c r="E1398" s="160"/>
      <c r="F1398" s="318"/>
      <c r="G1398" s="14"/>
      <c r="H1398" s="285" t="s">
        <v>1055</v>
      </c>
      <c r="I1398" s="206">
        <f>I1399</f>
        <v>0</v>
      </c>
      <c r="J1398" s="206">
        <f>J1399</f>
        <v>0</v>
      </c>
      <c r="K1398" s="206">
        <f>K1399</f>
        <v>0</v>
      </c>
      <c r="L1398" s="206">
        <v>0</v>
      </c>
      <c r="M1398" s="206"/>
      <c r="N1398" s="206" t="e">
        <f t="shared" si="209"/>
        <v>#DIV/0!</v>
      </c>
      <c r="O1398" s="206">
        <f>O1399</f>
        <v>0</v>
      </c>
      <c r="P1398" s="206" t="e">
        <f t="shared" si="212"/>
        <v>#DIV/0!</v>
      </c>
      <c r="Q1398" s="206">
        <f>Q1399</f>
        <v>0</v>
      </c>
      <c r="R1398" s="41">
        <f t="shared" si="213"/>
        <v>0</v>
      </c>
    </row>
    <row r="1399" spans="1:18" ht="13.5" customHeight="1" hidden="1">
      <c r="A1399" s="13"/>
      <c r="B1399" s="13"/>
      <c r="C1399" s="14"/>
      <c r="D1399" s="220"/>
      <c r="E1399" s="16"/>
      <c r="F1399" s="276" t="s">
        <v>421</v>
      </c>
      <c r="G1399" s="13">
        <v>511</v>
      </c>
      <c r="H1399" s="166" t="s">
        <v>78</v>
      </c>
      <c r="I1399" s="41"/>
      <c r="J1399" s="41"/>
      <c r="K1399" s="41"/>
      <c r="L1399" s="206">
        <v>0</v>
      </c>
      <c r="M1399" s="206"/>
      <c r="N1399" s="206" t="e">
        <f t="shared" si="209"/>
        <v>#DIV/0!</v>
      </c>
      <c r="O1399" s="41"/>
      <c r="P1399" s="206" t="e">
        <f t="shared" si="212"/>
        <v>#DIV/0!</v>
      </c>
      <c r="Q1399" s="41">
        <v>0</v>
      </c>
      <c r="R1399" s="41">
        <f t="shared" si="213"/>
        <v>0</v>
      </c>
    </row>
    <row r="1400" spans="1:18" ht="13.5" customHeight="1">
      <c r="A1400" s="13"/>
      <c r="B1400" s="13"/>
      <c r="C1400" s="14"/>
      <c r="D1400" s="220"/>
      <c r="E1400" s="16"/>
      <c r="F1400" s="276"/>
      <c r="G1400" s="13"/>
      <c r="H1400" s="15" t="s">
        <v>127</v>
      </c>
      <c r="I1400" s="41"/>
      <c r="J1400" s="41"/>
      <c r="K1400" s="41"/>
      <c r="L1400" s="206"/>
      <c r="M1400" s="206"/>
      <c r="N1400" s="206" t="e">
        <f t="shared" si="209"/>
        <v>#DIV/0!</v>
      </c>
      <c r="O1400" s="41"/>
      <c r="P1400" s="206"/>
      <c r="Q1400" s="41"/>
      <c r="R1400" s="41">
        <f t="shared" si="213"/>
        <v>0</v>
      </c>
    </row>
    <row r="1401" spans="1:18" ht="13.5" customHeight="1">
      <c r="A1401" s="13"/>
      <c r="B1401" s="13"/>
      <c r="C1401" s="14"/>
      <c r="D1401" s="220"/>
      <c r="E1401" s="16"/>
      <c r="F1401" s="276"/>
      <c r="G1401" s="16" t="s">
        <v>52</v>
      </c>
      <c r="H1401" s="166" t="s">
        <v>45</v>
      </c>
      <c r="I1401" s="41">
        <f>I1336</f>
        <v>57468927</v>
      </c>
      <c r="J1401" s="41">
        <f>J1336</f>
        <v>57590000</v>
      </c>
      <c r="K1401" s="41">
        <f>K1336</f>
        <v>62234210</v>
      </c>
      <c r="L1401" s="206">
        <f>(K1401/I1401)*100</f>
        <v>108.29192965443744</v>
      </c>
      <c r="M1401" s="206">
        <f t="shared" si="217"/>
        <v>108.06426462927593</v>
      </c>
      <c r="N1401" s="206">
        <f t="shared" si="209"/>
        <v>108.29192965443744</v>
      </c>
      <c r="O1401" s="41">
        <f>O1336</f>
        <v>29187892.54</v>
      </c>
      <c r="P1401" s="206">
        <f t="shared" si="212"/>
        <v>46.90007720833927</v>
      </c>
      <c r="Q1401" s="41">
        <v>0</v>
      </c>
      <c r="R1401" s="41">
        <f t="shared" si="213"/>
        <v>29187892.54</v>
      </c>
    </row>
    <row r="1402" spans="1:18" ht="13.5" customHeight="1">
      <c r="A1402" s="13"/>
      <c r="B1402" s="13"/>
      <c r="C1402" s="14"/>
      <c r="D1402" s="220"/>
      <c r="E1402" s="16"/>
      <c r="F1402" s="276"/>
      <c r="G1402" s="16" t="s">
        <v>53</v>
      </c>
      <c r="H1402" s="166" t="s">
        <v>84</v>
      </c>
      <c r="I1402" s="41">
        <v>0</v>
      </c>
      <c r="J1402" s="41">
        <v>0</v>
      </c>
      <c r="K1402" s="41">
        <v>0</v>
      </c>
      <c r="L1402" s="206">
        <v>0</v>
      </c>
      <c r="M1402" s="206">
        <v>0</v>
      </c>
      <c r="N1402" s="206" t="e">
        <f t="shared" si="209"/>
        <v>#DIV/0!</v>
      </c>
      <c r="O1402" s="41">
        <v>0</v>
      </c>
      <c r="P1402" s="206">
        <v>0</v>
      </c>
      <c r="Q1402" s="41">
        <v>0</v>
      </c>
      <c r="R1402" s="41">
        <f t="shared" si="213"/>
        <v>0</v>
      </c>
    </row>
    <row r="1403" spans="1:18" ht="13.5" customHeight="1">
      <c r="A1403" s="13"/>
      <c r="B1403" s="13"/>
      <c r="C1403" s="14"/>
      <c r="D1403" s="220"/>
      <c r="E1403" s="16"/>
      <c r="F1403" s="276"/>
      <c r="G1403" s="16" t="s">
        <v>80</v>
      </c>
      <c r="H1403" s="173" t="s">
        <v>585</v>
      </c>
      <c r="I1403" s="41">
        <v>0</v>
      </c>
      <c r="J1403" s="41">
        <v>0</v>
      </c>
      <c r="K1403" s="41">
        <v>0</v>
      </c>
      <c r="L1403" s="206">
        <v>0</v>
      </c>
      <c r="M1403" s="206">
        <v>0</v>
      </c>
      <c r="N1403" s="206" t="e">
        <f t="shared" si="209"/>
        <v>#DIV/0!</v>
      </c>
      <c r="O1403" s="41">
        <v>0</v>
      </c>
      <c r="P1403" s="206">
        <v>0</v>
      </c>
      <c r="Q1403" s="41">
        <f>Q1337</f>
        <v>2540249.9</v>
      </c>
      <c r="R1403" s="41">
        <f t="shared" si="213"/>
        <v>2540249.9</v>
      </c>
    </row>
    <row r="1404" spans="1:18" ht="13.5" customHeight="1">
      <c r="A1404" s="13"/>
      <c r="B1404" s="13"/>
      <c r="C1404" s="14"/>
      <c r="D1404" s="220"/>
      <c r="E1404" s="16"/>
      <c r="F1404" s="276"/>
      <c r="G1404" s="13"/>
      <c r="H1404" s="15" t="s">
        <v>128</v>
      </c>
      <c r="I1404" s="206">
        <f>SUM(I1401:I1403)</f>
        <v>57468927</v>
      </c>
      <c r="J1404" s="206">
        <f>SUM(J1401:J1403)</f>
        <v>57590000</v>
      </c>
      <c r="K1404" s="206">
        <f>SUM(K1401:K1403)</f>
        <v>62234210</v>
      </c>
      <c r="L1404" s="206">
        <f>(K1404/I1404)*100</f>
        <v>108.29192965443744</v>
      </c>
      <c r="M1404" s="206">
        <f t="shared" si="217"/>
        <v>108.06426462927593</v>
      </c>
      <c r="N1404" s="206">
        <f aca="true" t="shared" si="219" ref="N1404:N1471">K1404/I1404*100</f>
        <v>108.29192965443744</v>
      </c>
      <c r="O1404" s="206">
        <f>SUM(O1401:O1403)</f>
        <v>29187892.54</v>
      </c>
      <c r="P1404" s="206">
        <f t="shared" si="212"/>
        <v>46.90007720833927</v>
      </c>
      <c r="Q1404" s="206">
        <f>SUM(Q1401:Q1403)</f>
        <v>2540249.9</v>
      </c>
      <c r="R1404" s="41">
        <f t="shared" si="213"/>
        <v>31728142.439999998</v>
      </c>
    </row>
    <row r="1405" spans="1:18" ht="13.5" customHeight="1">
      <c r="A1405" s="13"/>
      <c r="B1405" s="13"/>
      <c r="C1405" s="14"/>
      <c r="D1405" s="220"/>
      <c r="E1405" s="16"/>
      <c r="F1405" s="276"/>
      <c r="G1405" s="13"/>
      <c r="H1405" s="15" t="s">
        <v>441</v>
      </c>
      <c r="I1405" s="41"/>
      <c r="J1405" s="41"/>
      <c r="K1405" s="41"/>
      <c r="L1405" s="206"/>
      <c r="M1405" s="206">
        <v>0</v>
      </c>
      <c r="N1405" s="206"/>
      <c r="O1405" s="41"/>
      <c r="P1405" s="206"/>
      <c r="Q1405" s="41"/>
      <c r="R1405" s="41">
        <f t="shared" si="213"/>
        <v>0</v>
      </c>
    </row>
    <row r="1406" spans="1:18" ht="13.5" customHeight="1">
      <c r="A1406" s="13"/>
      <c r="B1406" s="13"/>
      <c r="C1406" s="14"/>
      <c r="D1406" s="220"/>
      <c r="E1406" s="16"/>
      <c r="F1406" s="276"/>
      <c r="G1406" s="16" t="s">
        <v>52</v>
      </c>
      <c r="H1406" s="166" t="s">
        <v>45</v>
      </c>
      <c r="I1406" s="41">
        <f>I1401</f>
        <v>57468927</v>
      </c>
      <c r="J1406" s="41">
        <f aca="true" t="shared" si="220" ref="J1406:K1408">J1401</f>
        <v>57590000</v>
      </c>
      <c r="K1406" s="41">
        <f t="shared" si="220"/>
        <v>62234210</v>
      </c>
      <c r="L1406" s="206">
        <f>(K1406/I1406)*100</f>
        <v>108.29192965443744</v>
      </c>
      <c r="M1406" s="206">
        <f t="shared" si="217"/>
        <v>108.06426462927593</v>
      </c>
      <c r="N1406" s="206">
        <f t="shared" si="219"/>
        <v>108.29192965443744</v>
      </c>
      <c r="O1406" s="41">
        <f aca="true" t="shared" si="221" ref="O1406:Q1408">O1401</f>
        <v>29187892.54</v>
      </c>
      <c r="P1406" s="206">
        <f t="shared" si="212"/>
        <v>46.90007720833927</v>
      </c>
      <c r="Q1406" s="41">
        <f t="shared" si="221"/>
        <v>0</v>
      </c>
      <c r="R1406" s="41">
        <f t="shared" si="213"/>
        <v>29187892.54</v>
      </c>
    </row>
    <row r="1407" spans="1:18" ht="13.5" customHeight="1">
      <c r="A1407" s="13"/>
      <c r="B1407" s="13"/>
      <c r="C1407" s="14"/>
      <c r="D1407" s="220"/>
      <c r="E1407" s="16"/>
      <c r="F1407" s="276"/>
      <c r="G1407" s="16" t="s">
        <v>53</v>
      </c>
      <c r="H1407" s="166" t="s">
        <v>84</v>
      </c>
      <c r="I1407" s="41">
        <f>I1402</f>
        <v>0</v>
      </c>
      <c r="J1407" s="41">
        <f t="shared" si="220"/>
        <v>0</v>
      </c>
      <c r="K1407" s="41">
        <f t="shared" si="220"/>
        <v>0</v>
      </c>
      <c r="L1407" s="206">
        <v>0</v>
      </c>
      <c r="M1407" s="206">
        <v>0</v>
      </c>
      <c r="N1407" s="206">
        <v>0</v>
      </c>
      <c r="O1407" s="41">
        <f t="shared" si="221"/>
        <v>0</v>
      </c>
      <c r="P1407" s="206">
        <v>0</v>
      </c>
      <c r="Q1407" s="41">
        <f t="shared" si="221"/>
        <v>0</v>
      </c>
      <c r="R1407" s="41">
        <f t="shared" si="213"/>
        <v>0</v>
      </c>
    </row>
    <row r="1408" spans="1:18" ht="13.5" customHeight="1">
      <c r="A1408" s="13"/>
      <c r="B1408" s="13"/>
      <c r="C1408" s="14"/>
      <c r="D1408" s="220"/>
      <c r="E1408" s="16"/>
      <c r="F1408" s="276"/>
      <c r="G1408" s="16" t="s">
        <v>80</v>
      </c>
      <c r="H1408" s="173" t="s">
        <v>585</v>
      </c>
      <c r="I1408" s="41">
        <f>I1403</f>
        <v>0</v>
      </c>
      <c r="J1408" s="41">
        <f t="shared" si="220"/>
        <v>0</v>
      </c>
      <c r="K1408" s="41">
        <f t="shared" si="220"/>
        <v>0</v>
      </c>
      <c r="L1408" s="206">
        <v>0</v>
      </c>
      <c r="M1408" s="206">
        <v>0</v>
      </c>
      <c r="N1408" s="206">
        <v>0</v>
      </c>
      <c r="O1408" s="41">
        <f t="shared" si="221"/>
        <v>0</v>
      </c>
      <c r="P1408" s="206">
        <v>0</v>
      </c>
      <c r="Q1408" s="41">
        <f t="shared" si="221"/>
        <v>2540249.9</v>
      </c>
      <c r="R1408" s="41">
        <f t="shared" si="213"/>
        <v>2540249.9</v>
      </c>
    </row>
    <row r="1409" spans="1:18" ht="13.5" customHeight="1">
      <c r="A1409" s="13"/>
      <c r="B1409" s="13"/>
      <c r="C1409" s="14"/>
      <c r="D1409" s="220"/>
      <c r="E1409" s="16"/>
      <c r="F1409" s="276"/>
      <c r="G1409" s="13"/>
      <c r="H1409" s="15" t="s">
        <v>442</v>
      </c>
      <c r="I1409" s="206">
        <f>SUM(I1406:I1408)</f>
        <v>57468927</v>
      </c>
      <c r="J1409" s="206">
        <f>SUM(J1406:J1408)</f>
        <v>57590000</v>
      </c>
      <c r="K1409" s="206">
        <f>SUM(K1406:K1408)</f>
        <v>62234210</v>
      </c>
      <c r="L1409" s="206">
        <f>(K1409/I1409)*100</f>
        <v>108.29192965443744</v>
      </c>
      <c r="M1409" s="206">
        <f t="shared" si="217"/>
        <v>108.06426462927593</v>
      </c>
      <c r="N1409" s="206">
        <f t="shared" si="219"/>
        <v>108.29192965443744</v>
      </c>
      <c r="O1409" s="206">
        <f>SUM(O1406:O1408)</f>
        <v>29187892.54</v>
      </c>
      <c r="P1409" s="206">
        <f t="shared" si="212"/>
        <v>46.90007720833927</v>
      </c>
      <c r="Q1409" s="206">
        <f>SUM(Q1406:Q1408)</f>
        <v>2540249.9</v>
      </c>
      <c r="R1409" s="41">
        <f t="shared" si="213"/>
        <v>31728142.439999998</v>
      </c>
    </row>
    <row r="1410" spans="1:18" ht="25.5">
      <c r="A1410" s="13"/>
      <c r="B1410" s="13"/>
      <c r="C1410" s="14"/>
      <c r="D1410" s="220"/>
      <c r="E1410" s="16"/>
      <c r="F1410" s="276"/>
      <c r="G1410" s="13"/>
      <c r="H1410" s="212" t="s">
        <v>870</v>
      </c>
      <c r="I1410" s="206">
        <f>I1411+I1412+I1413</f>
        <v>57468927</v>
      </c>
      <c r="J1410" s="206">
        <f>J1411+J1412+J1413</f>
        <v>57590000</v>
      </c>
      <c r="K1410" s="206">
        <f>K1411+K1412+K1413</f>
        <v>62234210</v>
      </c>
      <c r="L1410" s="206">
        <f>(K1410/I1410)*100</f>
        <v>108.29192965443744</v>
      </c>
      <c r="M1410" s="206">
        <f t="shared" si="217"/>
        <v>108.06426462927593</v>
      </c>
      <c r="N1410" s="206">
        <f t="shared" si="219"/>
        <v>108.29192965443744</v>
      </c>
      <c r="O1410" s="206">
        <f>O1411+O1412+O1413</f>
        <v>29187892.54</v>
      </c>
      <c r="P1410" s="206">
        <f t="shared" si="212"/>
        <v>46.90007720833927</v>
      </c>
      <c r="Q1410" s="206">
        <f>Q1411+Q1412+Q1413</f>
        <v>2540249.9</v>
      </c>
      <c r="R1410" s="41">
        <f t="shared" si="213"/>
        <v>31728142.439999998</v>
      </c>
    </row>
    <row r="1411" spans="1:18" ht="12.75">
      <c r="A1411" s="13"/>
      <c r="B1411" s="13"/>
      <c r="C1411" s="14"/>
      <c r="D1411" s="220"/>
      <c r="E1411" s="16" t="s">
        <v>20</v>
      </c>
      <c r="F1411" s="276"/>
      <c r="G1411" s="16" t="s">
        <v>52</v>
      </c>
      <c r="H1411" s="166" t="s">
        <v>45</v>
      </c>
      <c r="I1411" s="206">
        <f>I1401</f>
        <v>57468927</v>
      </c>
      <c r="J1411" s="206">
        <f aca="true" t="shared" si="222" ref="J1411:K1413">J1401</f>
        <v>57590000</v>
      </c>
      <c r="K1411" s="206">
        <f t="shared" si="222"/>
        <v>62234210</v>
      </c>
      <c r="L1411" s="206">
        <f>(K1411/I1411)*100</f>
        <v>108.29192965443744</v>
      </c>
      <c r="M1411" s="206">
        <f t="shared" si="217"/>
        <v>108.06426462927593</v>
      </c>
      <c r="N1411" s="206">
        <f t="shared" si="219"/>
        <v>108.29192965443744</v>
      </c>
      <c r="O1411" s="206">
        <f aca="true" t="shared" si="223" ref="O1411:Q1413">O1401</f>
        <v>29187892.54</v>
      </c>
      <c r="P1411" s="206">
        <f t="shared" si="212"/>
        <v>46.90007720833927</v>
      </c>
      <c r="Q1411" s="206">
        <f t="shared" si="223"/>
        <v>0</v>
      </c>
      <c r="R1411" s="41">
        <f t="shared" si="213"/>
        <v>29187892.54</v>
      </c>
    </row>
    <row r="1412" spans="1:18" ht="12.75">
      <c r="A1412" s="13"/>
      <c r="B1412" s="13"/>
      <c r="C1412" s="14"/>
      <c r="D1412" s="220"/>
      <c r="E1412" s="16" t="s">
        <v>21</v>
      </c>
      <c r="F1412" s="276"/>
      <c r="G1412" s="16" t="s">
        <v>53</v>
      </c>
      <c r="H1412" s="166" t="s">
        <v>84</v>
      </c>
      <c r="I1412" s="206">
        <f>I1402</f>
        <v>0</v>
      </c>
      <c r="J1412" s="206">
        <f t="shared" si="222"/>
        <v>0</v>
      </c>
      <c r="K1412" s="206">
        <f t="shared" si="222"/>
        <v>0</v>
      </c>
      <c r="L1412" s="206">
        <v>0</v>
      </c>
      <c r="M1412" s="206">
        <v>0</v>
      </c>
      <c r="N1412" s="206">
        <v>0</v>
      </c>
      <c r="O1412" s="206">
        <f t="shared" si="223"/>
        <v>0</v>
      </c>
      <c r="P1412" s="206">
        <v>0</v>
      </c>
      <c r="Q1412" s="206">
        <f t="shared" si="223"/>
        <v>0</v>
      </c>
      <c r="R1412" s="41">
        <f t="shared" si="213"/>
        <v>0</v>
      </c>
    </row>
    <row r="1413" spans="1:18" ht="12.75">
      <c r="A1413" s="13"/>
      <c r="B1413" s="13"/>
      <c r="C1413" s="14"/>
      <c r="D1413" s="220"/>
      <c r="E1413" s="16" t="s">
        <v>22</v>
      </c>
      <c r="F1413" s="276"/>
      <c r="G1413" s="16" t="s">
        <v>80</v>
      </c>
      <c r="H1413" s="173" t="s">
        <v>585</v>
      </c>
      <c r="I1413" s="206">
        <f>I1403</f>
        <v>0</v>
      </c>
      <c r="J1413" s="206">
        <f t="shared" si="222"/>
        <v>0</v>
      </c>
      <c r="K1413" s="206">
        <f t="shared" si="222"/>
        <v>0</v>
      </c>
      <c r="L1413" s="206">
        <v>0</v>
      </c>
      <c r="M1413" s="206">
        <v>0</v>
      </c>
      <c r="N1413" s="206">
        <v>0</v>
      </c>
      <c r="O1413" s="206">
        <f t="shared" si="223"/>
        <v>0</v>
      </c>
      <c r="P1413" s="206">
        <v>0</v>
      </c>
      <c r="Q1413" s="206">
        <f t="shared" si="223"/>
        <v>2540249.9</v>
      </c>
      <c r="R1413" s="41">
        <f t="shared" si="213"/>
        <v>2540249.9</v>
      </c>
    </row>
    <row r="1414" spans="1:18" ht="12.75">
      <c r="A1414" s="7"/>
      <c r="B1414" s="284">
        <v>4.05</v>
      </c>
      <c r="C1414" s="44"/>
      <c r="D1414" s="160"/>
      <c r="E1414" s="20"/>
      <c r="F1414" s="276"/>
      <c r="G1414" s="8"/>
      <c r="H1414" s="202" t="s">
        <v>143</v>
      </c>
      <c r="I1414" s="19">
        <f>I1415</f>
        <v>13059390</v>
      </c>
      <c r="J1414" s="19">
        <f>J1417+J1477</f>
        <v>12979390</v>
      </c>
      <c r="K1414" s="19">
        <f>K1415</f>
        <v>13320123</v>
      </c>
      <c r="L1414" s="206">
        <f>(K1414/I1414)*100</f>
        <v>101.99651744836473</v>
      </c>
      <c r="M1414" s="206">
        <f t="shared" si="217"/>
        <v>102.62518500484231</v>
      </c>
      <c r="N1414" s="206">
        <f t="shared" si="219"/>
        <v>101.99651744836473</v>
      </c>
      <c r="O1414" s="19">
        <f>O1415</f>
        <v>2781963.78</v>
      </c>
      <c r="P1414" s="206">
        <f t="shared" si="212"/>
        <v>20.885421103093414</v>
      </c>
      <c r="Q1414" s="19">
        <f>Q1417+Q1477</f>
        <v>0</v>
      </c>
      <c r="R1414" s="41">
        <f t="shared" si="213"/>
        <v>2781963.78</v>
      </c>
    </row>
    <row r="1415" spans="1:18" ht="12.75">
      <c r="A1415" s="7"/>
      <c r="B1415" s="21"/>
      <c r="C1415" s="44"/>
      <c r="D1415" s="160" t="s">
        <v>742</v>
      </c>
      <c r="E1415" s="160"/>
      <c r="F1415" s="318"/>
      <c r="G1415" s="14"/>
      <c r="H1415" s="15" t="s">
        <v>744</v>
      </c>
      <c r="I1415" s="19">
        <f>I1416</f>
        <v>13059390</v>
      </c>
      <c r="J1415" s="19">
        <f>J1495</f>
        <v>12979390</v>
      </c>
      <c r="K1415" s="19">
        <f>K1416</f>
        <v>13320123</v>
      </c>
      <c r="L1415" s="206">
        <f>(K1415/I1415)*100</f>
        <v>101.99651744836473</v>
      </c>
      <c r="M1415" s="206">
        <f t="shared" si="217"/>
        <v>102.62518500484231</v>
      </c>
      <c r="N1415" s="206">
        <f t="shared" si="219"/>
        <v>101.99651744836473</v>
      </c>
      <c r="O1415" s="19">
        <f>O1416</f>
        <v>2781963.78</v>
      </c>
      <c r="P1415" s="206">
        <f t="shared" si="212"/>
        <v>20.885421103093414</v>
      </c>
      <c r="Q1415" s="19">
        <f>Q1495</f>
        <v>0</v>
      </c>
      <c r="R1415" s="41">
        <f t="shared" si="213"/>
        <v>2781963.78</v>
      </c>
    </row>
    <row r="1416" spans="1:18" ht="12.75">
      <c r="A1416" s="7"/>
      <c r="B1416" s="21"/>
      <c r="C1416" s="44">
        <v>473</v>
      </c>
      <c r="D1416" s="160"/>
      <c r="E1416" s="160"/>
      <c r="F1416" s="318"/>
      <c r="G1416" s="14"/>
      <c r="H1416" s="15" t="s">
        <v>920</v>
      </c>
      <c r="I1416" s="19">
        <f>I1417</f>
        <v>13059390</v>
      </c>
      <c r="J1416" s="19">
        <f>J1415</f>
        <v>12979390</v>
      </c>
      <c r="K1416" s="19">
        <f>K1417</f>
        <v>13320123</v>
      </c>
      <c r="L1416" s="19">
        <f>L1415</f>
        <v>101.99651744836473</v>
      </c>
      <c r="M1416" s="206">
        <f t="shared" si="217"/>
        <v>102.62518500484231</v>
      </c>
      <c r="N1416" s="206">
        <f t="shared" si="219"/>
        <v>101.99651744836473</v>
      </c>
      <c r="O1416" s="19">
        <f>O1417</f>
        <v>2781963.78</v>
      </c>
      <c r="P1416" s="206">
        <f t="shared" si="212"/>
        <v>20.885421103093414</v>
      </c>
      <c r="Q1416" s="19">
        <f>Q1415</f>
        <v>0</v>
      </c>
      <c r="R1416" s="41">
        <f t="shared" si="213"/>
        <v>2781963.78</v>
      </c>
    </row>
    <row r="1417" spans="1:18" ht="12.75">
      <c r="A1417" s="7"/>
      <c r="B1417" s="7"/>
      <c r="C1417" s="44"/>
      <c r="D1417" s="160"/>
      <c r="E1417" s="20"/>
      <c r="F1417" s="276"/>
      <c r="G1417" s="8"/>
      <c r="H1417" s="15" t="s">
        <v>144</v>
      </c>
      <c r="I1417" s="19">
        <f>I1418+I1466+I1477</f>
        <v>13059390</v>
      </c>
      <c r="J1417" s="19">
        <f>SUM(J1419:J1428)+J1436+J1437+J1449+SUM(J1451:J1452)+J1461+J1465+J1456+J1457+J1460+J1466+J1470+J1475+J1458+J1463+J1462+J1459+J1472</f>
        <v>6679390</v>
      </c>
      <c r="K1417" s="19">
        <f>K1418+K1466+K1477</f>
        <v>13320123</v>
      </c>
      <c r="L1417" s="206">
        <f>(K1417/I1417)*100</f>
        <v>101.99651744836473</v>
      </c>
      <c r="M1417" s="206">
        <f t="shared" si="217"/>
        <v>199.4212495452429</v>
      </c>
      <c r="N1417" s="206">
        <f t="shared" si="219"/>
        <v>101.99651744836473</v>
      </c>
      <c r="O1417" s="19">
        <f>O1418+O1466+O1477</f>
        <v>2781963.78</v>
      </c>
      <c r="P1417" s="206">
        <f t="shared" si="212"/>
        <v>20.885421103093414</v>
      </c>
      <c r="Q1417" s="19">
        <f>SUM(Q1419:Q1428)+Q1436+Q1437+Q1449+SUM(Q1451:Q1452)+Q1461+Q1465+Q1456+Q1457+Q1460+Q1466+Q1470+Q1475+Q1458+Q1463+Q1462+Q1459</f>
        <v>0</v>
      </c>
      <c r="R1417" s="41">
        <f t="shared" si="213"/>
        <v>2781963.78</v>
      </c>
    </row>
    <row r="1418" spans="1:18" ht="25.5">
      <c r="A1418" s="7"/>
      <c r="B1418" s="7"/>
      <c r="C1418" s="44"/>
      <c r="D1418" s="160" t="s">
        <v>743</v>
      </c>
      <c r="E1418" s="160"/>
      <c r="F1418" s="318"/>
      <c r="G1418" s="14"/>
      <c r="H1418" s="15" t="s">
        <v>745</v>
      </c>
      <c r="I1418" s="19">
        <f>SUM(I1419:I1422)+I1428+I1436+I1437+I1447+SUM(I1451:I1452)+I1461+I1465+I1456+I1457+I1460+I1426+I1425+I1449+I1458+I1463+I1462+I1459+I1427</f>
        <v>6199390</v>
      </c>
      <c r="J1418" s="19">
        <f>SUM(J1419:J1422)+J1428+J1436+J1437+J1447+SUM(J1451:J1452)+J1461+J1465+J1456+J1457+J1460+J1426+J1425+J1449+J1458+J1463+J1462+J1459</f>
        <v>6079390</v>
      </c>
      <c r="K1418" s="19">
        <f>SUM(K1419:K1422)+K1428+K1436+K1437+K1447+SUM(K1451:K1452)+K1461+K1465+K1456+K1457+K1460+K1426+K1425+K1449+K1458+K1463+K1462+K1459+K1427+K1464</f>
        <v>6597123</v>
      </c>
      <c r="L1418" s="206">
        <f>(K1418/I1418)*100</f>
        <v>106.41567960718716</v>
      </c>
      <c r="M1418" s="206">
        <f t="shared" si="217"/>
        <v>108.51619981609997</v>
      </c>
      <c r="N1418" s="206">
        <f t="shared" si="219"/>
        <v>106.41567960718716</v>
      </c>
      <c r="O1418" s="19">
        <f>SUM(O1419:O1422)+O1428+O1436+O1437+O1447+SUM(O1451:O1452)+O1461+O1465+O1456+O1457+O1460+O1426+O1425+O1449+O1458+O1463+O1462+O1459+O1427+O1464</f>
        <v>2716986.0599999996</v>
      </c>
      <c r="P1418" s="206">
        <f t="shared" si="212"/>
        <v>41.184408112445375</v>
      </c>
      <c r="Q1418" s="19">
        <f>SUM(Q1419:Q1422)+Q1428+Q1436+Q1437+Q1447+SUM(Q1451:Q1452)+Q1461+Q1465+Q1456+Q1457+Q1460+Q1426+Q1425</f>
        <v>0</v>
      </c>
      <c r="R1418" s="41">
        <f t="shared" si="213"/>
        <v>2716986.0599999996</v>
      </c>
    </row>
    <row r="1419" spans="1:18" ht="12.75">
      <c r="A1419" s="7"/>
      <c r="B1419" s="7"/>
      <c r="C1419" s="44"/>
      <c r="D1419" s="160"/>
      <c r="E1419" s="20"/>
      <c r="F1419" s="20" t="s">
        <v>395</v>
      </c>
      <c r="G1419" s="8">
        <v>411</v>
      </c>
      <c r="H1419" s="173" t="s">
        <v>219</v>
      </c>
      <c r="I1419" s="18">
        <v>3900000</v>
      </c>
      <c r="J1419" s="18">
        <v>3900000</v>
      </c>
      <c r="K1419" s="18">
        <v>4350049</v>
      </c>
      <c r="L1419" s="206">
        <f>(K1419/I1419)*100</f>
        <v>111.53971794871795</v>
      </c>
      <c r="M1419" s="206">
        <f t="shared" si="217"/>
        <v>111.53971794871795</v>
      </c>
      <c r="N1419" s="206">
        <f t="shared" si="219"/>
        <v>111.53971794871795</v>
      </c>
      <c r="O1419" s="18">
        <v>1867216.2</v>
      </c>
      <c r="P1419" s="206">
        <f t="shared" si="212"/>
        <v>42.9240268328012</v>
      </c>
      <c r="Q1419" s="18">
        <v>0</v>
      </c>
      <c r="R1419" s="41">
        <f t="shared" si="213"/>
        <v>1867216.2</v>
      </c>
    </row>
    <row r="1420" spans="1:18" ht="12.75">
      <c r="A1420" s="7"/>
      <c r="B1420" s="21"/>
      <c r="C1420" s="44"/>
      <c r="D1420" s="160"/>
      <c r="E1420" s="20"/>
      <c r="F1420" s="20" t="s">
        <v>396</v>
      </c>
      <c r="G1420" s="8">
        <v>412</v>
      </c>
      <c r="H1420" s="173" t="s">
        <v>38</v>
      </c>
      <c r="I1420" s="18">
        <v>670000</v>
      </c>
      <c r="J1420" s="18">
        <v>670000</v>
      </c>
      <c r="K1420" s="18">
        <v>724254</v>
      </c>
      <c r="L1420" s="206">
        <f>(K1420/I1420)*100</f>
        <v>108.09761194029849</v>
      </c>
      <c r="M1420" s="206">
        <f t="shared" si="217"/>
        <v>108.09761194029849</v>
      </c>
      <c r="N1420" s="206">
        <f t="shared" si="219"/>
        <v>108.09761194029849</v>
      </c>
      <c r="O1420" s="18">
        <v>310891.52</v>
      </c>
      <c r="P1420" s="206">
        <f t="shared" si="212"/>
        <v>42.92575809039371</v>
      </c>
      <c r="Q1420" s="18">
        <v>0</v>
      </c>
      <c r="R1420" s="41">
        <f t="shared" si="213"/>
        <v>310891.52</v>
      </c>
    </row>
    <row r="1421" spans="1:18" ht="12.75">
      <c r="A1421" s="7"/>
      <c r="B1421" s="7"/>
      <c r="C1421" s="44"/>
      <c r="D1421" s="160"/>
      <c r="E1421" s="20"/>
      <c r="F1421" s="20" t="s">
        <v>397</v>
      </c>
      <c r="G1421" s="8">
        <v>413</v>
      </c>
      <c r="H1421" s="173" t="s">
        <v>39</v>
      </c>
      <c r="I1421" s="18">
        <v>10390</v>
      </c>
      <c r="J1421" s="18">
        <v>10390</v>
      </c>
      <c r="K1421" s="18">
        <v>10000</v>
      </c>
      <c r="L1421" s="206"/>
      <c r="M1421" s="206"/>
      <c r="N1421" s="206">
        <f t="shared" si="219"/>
        <v>96.24639076034649</v>
      </c>
      <c r="O1421" s="18">
        <v>0</v>
      </c>
      <c r="P1421" s="206">
        <f t="shared" si="212"/>
        <v>0</v>
      </c>
      <c r="Q1421" s="18">
        <v>0</v>
      </c>
      <c r="R1421" s="41">
        <f t="shared" si="213"/>
        <v>0</v>
      </c>
    </row>
    <row r="1422" spans="1:18" ht="12.75">
      <c r="A1422" s="7"/>
      <c r="B1422" s="7"/>
      <c r="C1422" s="44"/>
      <c r="D1422" s="160"/>
      <c r="E1422" s="20"/>
      <c r="F1422" s="20" t="s">
        <v>398</v>
      </c>
      <c r="G1422" s="8">
        <v>414</v>
      </c>
      <c r="H1422" s="173" t="s">
        <v>100</v>
      </c>
      <c r="I1422" s="18">
        <v>110000</v>
      </c>
      <c r="J1422" s="18">
        <v>50000</v>
      </c>
      <c r="K1422" s="297">
        <v>250820</v>
      </c>
      <c r="L1422" s="311">
        <f>(K1422/I1422)*100</f>
        <v>228.0181818181818</v>
      </c>
      <c r="M1422" s="311"/>
      <c r="N1422" s="206">
        <f t="shared" si="219"/>
        <v>228.0181818181818</v>
      </c>
      <c r="O1422" s="297">
        <v>251834</v>
      </c>
      <c r="P1422" s="206">
        <f t="shared" si="212"/>
        <v>100.40427398134119</v>
      </c>
      <c r="Q1422" s="18">
        <f>Q1424+Q1423</f>
        <v>0</v>
      </c>
      <c r="R1422" s="41">
        <f t="shared" si="213"/>
        <v>251834</v>
      </c>
    </row>
    <row r="1423" spans="1:18" ht="12.75" hidden="1">
      <c r="A1423" s="7"/>
      <c r="B1423" s="7"/>
      <c r="C1423" s="44"/>
      <c r="D1423" s="160"/>
      <c r="E1423" s="20"/>
      <c r="F1423" s="20"/>
      <c r="G1423" s="8"/>
      <c r="H1423" s="173" t="s">
        <v>192</v>
      </c>
      <c r="I1423" s="18"/>
      <c r="J1423" s="18"/>
      <c r="K1423" s="18"/>
      <c r="L1423" s="206" t="e">
        <f>(K1423/I1423)*100</f>
        <v>#DIV/0!</v>
      </c>
      <c r="M1423" s="206"/>
      <c r="N1423" s="206" t="e">
        <f t="shared" si="219"/>
        <v>#DIV/0!</v>
      </c>
      <c r="O1423" s="18"/>
      <c r="P1423" s="206" t="e">
        <f t="shared" si="212"/>
        <v>#DIV/0!</v>
      </c>
      <c r="Q1423" s="18">
        <v>0</v>
      </c>
      <c r="R1423" s="41">
        <f t="shared" si="213"/>
        <v>0</v>
      </c>
    </row>
    <row r="1424" spans="1:18" ht="12.75" hidden="1">
      <c r="A1424" s="7"/>
      <c r="B1424" s="7"/>
      <c r="C1424" s="44"/>
      <c r="D1424" s="160"/>
      <c r="E1424" s="20"/>
      <c r="F1424" s="20"/>
      <c r="G1424" s="8"/>
      <c r="H1424" s="173" t="s">
        <v>57</v>
      </c>
      <c r="I1424" s="18"/>
      <c r="J1424" s="18"/>
      <c r="K1424" s="18"/>
      <c r="L1424" s="206" t="e">
        <f>(K1424/I1424)*100</f>
        <v>#DIV/0!</v>
      </c>
      <c r="M1424" s="206"/>
      <c r="N1424" s="206" t="e">
        <f t="shared" si="219"/>
        <v>#DIV/0!</v>
      </c>
      <c r="O1424" s="18"/>
      <c r="P1424" s="206" t="e">
        <f t="shared" si="212"/>
        <v>#DIV/0!</v>
      </c>
      <c r="Q1424" s="18"/>
      <c r="R1424" s="41">
        <f t="shared" si="213"/>
        <v>0</v>
      </c>
    </row>
    <row r="1425" spans="1:18" ht="12.75">
      <c r="A1425" s="7"/>
      <c r="B1425" s="7"/>
      <c r="C1425" s="44"/>
      <c r="D1425" s="160"/>
      <c r="E1425" s="20"/>
      <c r="F1425" s="20" t="s">
        <v>399</v>
      </c>
      <c r="G1425" s="13">
        <v>415</v>
      </c>
      <c r="H1425" s="166" t="s">
        <v>258</v>
      </c>
      <c r="I1425" s="18">
        <v>130000</v>
      </c>
      <c r="J1425" s="18">
        <v>130000</v>
      </c>
      <c r="K1425" s="18">
        <v>130000</v>
      </c>
      <c r="L1425" s="206">
        <f>(K1425/I1425)*100</f>
        <v>100</v>
      </c>
      <c r="M1425" s="206"/>
      <c r="N1425" s="206">
        <f t="shared" si="219"/>
        <v>100</v>
      </c>
      <c r="O1425" s="18">
        <v>66367.03</v>
      </c>
      <c r="P1425" s="206">
        <f aca="true" t="shared" si="224" ref="P1425:P1488">O1425/K1425*100</f>
        <v>51.05156153846154</v>
      </c>
      <c r="Q1425" s="18">
        <v>0</v>
      </c>
      <c r="R1425" s="41">
        <f t="shared" si="213"/>
        <v>66367.03</v>
      </c>
    </row>
    <row r="1426" spans="1:18" ht="12.75" hidden="1">
      <c r="A1426" s="7"/>
      <c r="B1426" s="7"/>
      <c r="C1426" s="44"/>
      <c r="D1426" s="160"/>
      <c r="E1426" s="20"/>
      <c r="F1426" s="20"/>
      <c r="G1426" s="8">
        <v>416</v>
      </c>
      <c r="H1426" s="166" t="s">
        <v>207</v>
      </c>
      <c r="I1426" s="18">
        <v>0</v>
      </c>
      <c r="J1426" s="18">
        <v>0</v>
      </c>
      <c r="K1426" s="18"/>
      <c r="L1426" s="206">
        <v>0</v>
      </c>
      <c r="M1426" s="206" t="e">
        <f t="shared" si="217"/>
        <v>#DIV/0!</v>
      </c>
      <c r="N1426" s="206" t="e">
        <f t="shared" si="219"/>
        <v>#DIV/0!</v>
      </c>
      <c r="O1426" s="18"/>
      <c r="P1426" s="206" t="e">
        <f t="shared" si="224"/>
        <v>#DIV/0!</v>
      </c>
      <c r="Q1426" s="18">
        <v>0</v>
      </c>
      <c r="R1426" s="41">
        <f t="shared" si="213"/>
        <v>0</v>
      </c>
    </row>
    <row r="1427" spans="1:18" ht="12.75" hidden="1">
      <c r="A1427" s="7"/>
      <c r="B1427" s="7"/>
      <c r="C1427" s="44"/>
      <c r="D1427" s="160"/>
      <c r="E1427" s="20"/>
      <c r="F1427" s="20"/>
      <c r="G1427" s="8">
        <v>416</v>
      </c>
      <c r="H1427" s="173" t="s">
        <v>207</v>
      </c>
      <c r="I1427" s="18">
        <v>64200</v>
      </c>
      <c r="J1427" s="18"/>
      <c r="K1427" s="18"/>
      <c r="L1427" s="206"/>
      <c r="M1427" s="206"/>
      <c r="N1427" s="206">
        <f t="shared" si="219"/>
        <v>0</v>
      </c>
      <c r="O1427" s="18"/>
      <c r="P1427" s="206" t="e">
        <f t="shared" si="224"/>
        <v>#DIV/0!</v>
      </c>
      <c r="Q1427" s="18"/>
      <c r="R1427" s="41">
        <f t="shared" si="213"/>
        <v>0</v>
      </c>
    </row>
    <row r="1428" spans="1:18" ht="12.75">
      <c r="A1428" s="86"/>
      <c r="B1428" s="86"/>
      <c r="C1428" s="260"/>
      <c r="D1428" s="221"/>
      <c r="E1428" s="159"/>
      <c r="F1428" s="20" t="s">
        <v>400</v>
      </c>
      <c r="G1428" s="8">
        <v>421</v>
      </c>
      <c r="H1428" s="173" t="s">
        <v>59</v>
      </c>
      <c r="I1428" s="18">
        <f>SUM(I1429:I1435)</f>
        <v>355000</v>
      </c>
      <c r="J1428" s="18">
        <f>SUM(J1429:J1434)</f>
        <v>354000</v>
      </c>
      <c r="K1428" s="18">
        <f>SUM(K1429:K1435)</f>
        <v>376000</v>
      </c>
      <c r="L1428" s="206">
        <f>(K1428/I1428)*100</f>
        <v>105.91549295774647</v>
      </c>
      <c r="M1428" s="206">
        <f t="shared" si="217"/>
        <v>106.21468926553672</v>
      </c>
      <c r="N1428" s="206">
        <f t="shared" si="219"/>
        <v>105.91549295774647</v>
      </c>
      <c r="O1428" s="18">
        <f>SUM(O1429:O1435)</f>
        <v>101976.31</v>
      </c>
      <c r="P1428" s="206">
        <f t="shared" si="224"/>
        <v>27.121359042553188</v>
      </c>
      <c r="Q1428" s="18">
        <f>SUM(Q1429:Q1434)</f>
        <v>0</v>
      </c>
      <c r="R1428" s="41">
        <f t="shared" si="213"/>
        <v>101976.31</v>
      </c>
    </row>
    <row r="1429" spans="1:18" ht="15" customHeight="1">
      <c r="A1429" s="21"/>
      <c r="B1429" s="21"/>
      <c r="C1429" s="44"/>
      <c r="D1429" s="160"/>
      <c r="E1429" s="160"/>
      <c r="F1429" s="20"/>
      <c r="G1429" s="8"/>
      <c r="H1429" s="173" t="s">
        <v>88</v>
      </c>
      <c r="I1429" s="18">
        <v>30000</v>
      </c>
      <c r="J1429" s="18">
        <v>30000</v>
      </c>
      <c r="K1429" s="18">
        <v>15000</v>
      </c>
      <c r="L1429" s="206"/>
      <c r="M1429" s="206"/>
      <c r="N1429" s="206">
        <f t="shared" si="219"/>
        <v>50</v>
      </c>
      <c r="O1429" s="18">
        <v>2761.45</v>
      </c>
      <c r="P1429" s="206">
        <f t="shared" si="224"/>
        <v>18.409666666666666</v>
      </c>
      <c r="Q1429" s="18">
        <v>0</v>
      </c>
      <c r="R1429" s="41">
        <f aca="true" t="shared" si="225" ref="R1429:R1492">O1429+Q1429</f>
        <v>2761.45</v>
      </c>
    </row>
    <row r="1430" spans="1:18" ht="12.75" hidden="1">
      <c r="A1430" s="7"/>
      <c r="B1430" s="7"/>
      <c r="C1430" s="44"/>
      <c r="D1430" s="160"/>
      <c r="E1430" s="20"/>
      <c r="F1430" s="20"/>
      <c r="G1430" s="8"/>
      <c r="H1430" s="173" t="s">
        <v>208</v>
      </c>
      <c r="I1430" s="18">
        <v>0</v>
      </c>
      <c r="J1430" s="18">
        <v>0</v>
      </c>
      <c r="K1430" s="18">
        <v>0</v>
      </c>
      <c r="L1430" s="206"/>
      <c r="M1430" s="206"/>
      <c r="N1430" s="206">
        <v>0</v>
      </c>
      <c r="O1430" s="18"/>
      <c r="P1430" s="206" t="e">
        <f t="shared" si="224"/>
        <v>#DIV/0!</v>
      </c>
      <c r="Q1430" s="18">
        <v>0</v>
      </c>
      <c r="R1430" s="41">
        <f t="shared" si="225"/>
        <v>0</v>
      </c>
    </row>
    <row r="1431" spans="1:18" ht="12.75" hidden="1">
      <c r="A1431" s="7"/>
      <c r="B1431" s="7"/>
      <c r="C1431" s="44"/>
      <c r="D1431" s="160"/>
      <c r="E1431" s="20"/>
      <c r="F1431" s="20"/>
      <c r="G1431" s="8"/>
      <c r="H1431" s="173" t="s">
        <v>213</v>
      </c>
      <c r="I1431" s="18">
        <v>0</v>
      </c>
      <c r="J1431" s="18">
        <v>0</v>
      </c>
      <c r="K1431" s="18">
        <v>0</v>
      </c>
      <c r="L1431" s="206"/>
      <c r="M1431" s="206"/>
      <c r="N1431" s="206">
        <v>0</v>
      </c>
      <c r="O1431" s="18"/>
      <c r="P1431" s="206" t="e">
        <f t="shared" si="224"/>
        <v>#DIV/0!</v>
      </c>
      <c r="Q1431" s="18">
        <v>0</v>
      </c>
      <c r="R1431" s="41">
        <f t="shared" si="225"/>
        <v>0</v>
      </c>
    </row>
    <row r="1432" spans="1:18" ht="12.75">
      <c r="A1432" s="7"/>
      <c r="B1432" s="7"/>
      <c r="C1432" s="44"/>
      <c r="D1432" s="160"/>
      <c r="E1432" s="20"/>
      <c r="F1432" s="20"/>
      <c r="G1432" s="8"/>
      <c r="H1432" s="173" t="s">
        <v>111</v>
      </c>
      <c r="I1432" s="18">
        <v>209000</v>
      </c>
      <c r="J1432" s="18">
        <v>209000</v>
      </c>
      <c r="K1432" s="297">
        <v>210000</v>
      </c>
      <c r="L1432" s="206"/>
      <c r="M1432" s="206"/>
      <c r="N1432" s="206">
        <f t="shared" si="219"/>
        <v>100.47846889952152</v>
      </c>
      <c r="O1432" s="297">
        <v>76308.36</v>
      </c>
      <c r="P1432" s="206">
        <f t="shared" si="224"/>
        <v>36.337314285714285</v>
      </c>
      <c r="Q1432" s="18">
        <v>0</v>
      </c>
      <c r="R1432" s="41">
        <f t="shared" si="225"/>
        <v>76308.36</v>
      </c>
    </row>
    <row r="1433" spans="1:18" ht="12.75">
      <c r="A1433" s="7"/>
      <c r="B1433" s="7"/>
      <c r="C1433" s="44"/>
      <c r="D1433" s="160"/>
      <c r="E1433" s="20"/>
      <c r="F1433" s="20"/>
      <c r="G1433" s="8"/>
      <c r="H1433" s="173" t="s">
        <v>61</v>
      </c>
      <c r="I1433" s="18">
        <v>110000</v>
      </c>
      <c r="J1433" s="18">
        <v>110000</v>
      </c>
      <c r="K1433" s="18">
        <v>110000</v>
      </c>
      <c r="L1433" s="206"/>
      <c r="M1433" s="206"/>
      <c r="N1433" s="206">
        <f t="shared" si="219"/>
        <v>100</v>
      </c>
      <c r="O1433" s="18">
        <v>22906.5</v>
      </c>
      <c r="P1433" s="206">
        <f t="shared" si="224"/>
        <v>20.82409090909091</v>
      </c>
      <c r="Q1433" s="18">
        <v>0</v>
      </c>
      <c r="R1433" s="41">
        <f t="shared" si="225"/>
        <v>22906.5</v>
      </c>
    </row>
    <row r="1434" spans="1:18" ht="12.75">
      <c r="A1434" s="7"/>
      <c r="B1434" s="7"/>
      <c r="C1434" s="44"/>
      <c r="D1434" s="160"/>
      <c r="E1434" s="20"/>
      <c r="F1434" s="20"/>
      <c r="G1434" s="8"/>
      <c r="H1434" s="173" t="s">
        <v>220</v>
      </c>
      <c r="I1434" s="18">
        <v>5000</v>
      </c>
      <c r="J1434" s="18">
        <v>5000</v>
      </c>
      <c r="K1434" s="297">
        <v>36000</v>
      </c>
      <c r="L1434" s="206">
        <f>(K1434/I1434)*100</f>
        <v>720</v>
      </c>
      <c r="M1434" s="206"/>
      <c r="N1434" s="206">
        <f t="shared" si="219"/>
        <v>720</v>
      </c>
      <c r="O1434" s="297"/>
      <c r="P1434" s="206">
        <f t="shared" si="224"/>
        <v>0</v>
      </c>
      <c r="Q1434" s="18">
        <v>0</v>
      </c>
      <c r="R1434" s="41">
        <f t="shared" si="225"/>
        <v>0</v>
      </c>
    </row>
    <row r="1435" spans="1:18" ht="12.75">
      <c r="A1435" s="7"/>
      <c r="B1435" s="7"/>
      <c r="C1435" s="44"/>
      <c r="D1435" s="160"/>
      <c r="E1435" s="20"/>
      <c r="F1435" s="20"/>
      <c r="G1435" s="8"/>
      <c r="H1435" s="173" t="s">
        <v>1152</v>
      </c>
      <c r="I1435" s="18">
        <v>1000</v>
      </c>
      <c r="J1435" s="18"/>
      <c r="K1435" s="18">
        <v>5000</v>
      </c>
      <c r="L1435" s="206"/>
      <c r="M1435" s="206"/>
      <c r="N1435" s="206">
        <f t="shared" si="219"/>
        <v>500</v>
      </c>
      <c r="O1435" s="18"/>
      <c r="P1435" s="206">
        <f t="shared" si="224"/>
        <v>0</v>
      </c>
      <c r="Q1435" s="18"/>
      <c r="R1435" s="41">
        <f t="shared" si="225"/>
        <v>0</v>
      </c>
    </row>
    <row r="1436" spans="1:18" ht="12.75">
      <c r="A1436" s="7"/>
      <c r="B1436" s="7"/>
      <c r="C1436" s="44"/>
      <c r="D1436" s="160"/>
      <c r="E1436" s="20"/>
      <c r="F1436" s="20" t="s">
        <v>401</v>
      </c>
      <c r="G1436" s="8">
        <v>422</v>
      </c>
      <c r="H1436" s="173" t="s">
        <v>62</v>
      </c>
      <c r="I1436" s="18">
        <v>130000</v>
      </c>
      <c r="J1436" s="18">
        <v>130000</v>
      </c>
      <c r="K1436" s="18">
        <v>80000</v>
      </c>
      <c r="L1436" s="206">
        <f>(K1436/I1436)*100</f>
        <v>61.53846153846154</v>
      </c>
      <c r="M1436" s="206"/>
      <c r="N1436" s="206">
        <f t="shared" si="219"/>
        <v>61.53846153846154</v>
      </c>
      <c r="O1436" s="18">
        <v>0</v>
      </c>
      <c r="P1436" s="206">
        <f t="shared" si="224"/>
        <v>0</v>
      </c>
      <c r="Q1436" s="18">
        <v>0</v>
      </c>
      <c r="R1436" s="41">
        <f t="shared" si="225"/>
        <v>0</v>
      </c>
    </row>
    <row r="1437" spans="1:18" ht="12.75">
      <c r="A1437" s="7"/>
      <c r="B1437" s="7"/>
      <c r="C1437" s="44"/>
      <c r="D1437" s="160"/>
      <c r="E1437" s="20"/>
      <c r="F1437" s="20" t="s">
        <v>402</v>
      </c>
      <c r="G1437" s="8">
        <v>423</v>
      </c>
      <c r="H1437" s="173" t="s">
        <v>42</v>
      </c>
      <c r="I1437" s="18">
        <f>SUM(I1438:I1450)</f>
        <v>380000</v>
      </c>
      <c r="J1437" s="18">
        <f>SUM(J1438:J1450)</f>
        <v>380000</v>
      </c>
      <c r="K1437" s="18">
        <f>SUM(K1438:K1450)</f>
        <v>261000</v>
      </c>
      <c r="L1437" s="206">
        <f>(K1437/I1437)*100</f>
        <v>68.6842105263158</v>
      </c>
      <c r="M1437" s="206">
        <f t="shared" si="217"/>
        <v>68.6842105263158</v>
      </c>
      <c r="N1437" s="206">
        <f t="shared" si="219"/>
        <v>68.6842105263158</v>
      </c>
      <c r="O1437" s="18">
        <f>SUM(O1438:O1450)</f>
        <v>38698</v>
      </c>
      <c r="P1437" s="206">
        <f t="shared" si="224"/>
        <v>14.826819923371648</v>
      </c>
      <c r="Q1437" s="18">
        <f>SUM(Q1438:Q1446)</f>
        <v>0</v>
      </c>
      <c r="R1437" s="41">
        <f t="shared" si="225"/>
        <v>38698</v>
      </c>
    </row>
    <row r="1438" spans="1:18" ht="12.75">
      <c r="A1438" s="7"/>
      <c r="B1438" s="7"/>
      <c r="C1438" s="44"/>
      <c r="D1438" s="160"/>
      <c r="E1438" s="20"/>
      <c r="F1438" s="276"/>
      <c r="G1438" s="8"/>
      <c r="H1438" s="173" t="s">
        <v>471</v>
      </c>
      <c r="I1438" s="18">
        <v>0</v>
      </c>
      <c r="J1438" s="18">
        <v>0</v>
      </c>
      <c r="K1438" s="18">
        <v>0</v>
      </c>
      <c r="L1438" s="206"/>
      <c r="M1438" s="206"/>
      <c r="N1438" s="206">
        <v>0</v>
      </c>
      <c r="O1438" s="18">
        <v>0</v>
      </c>
      <c r="P1438" s="206">
        <v>0</v>
      </c>
      <c r="Q1438" s="18">
        <v>0</v>
      </c>
      <c r="R1438" s="41">
        <f t="shared" si="225"/>
        <v>0</v>
      </c>
    </row>
    <row r="1439" spans="1:18" ht="12.75">
      <c r="A1439" s="7"/>
      <c r="B1439" s="7"/>
      <c r="C1439" s="44"/>
      <c r="D1439" s="160"/>
      <c r="E1439" s="20"/>
      <c r="F1439" s="276"/>
      <c r="G1439" s="8"/>
      <c r="H1439" s="173" t="s">
        <v>119</v>
      </c>
      <c r="I1439" s="18">
        <v>100000</v>
      </c>
      <c r="J1439" s="18">
        <v>100000</v>
      </c>
      <c r="K1439" s="297">
        <v>101000</v>
      </c>
      <c r="L1439" s="206"/>
      <c r="M1439" s="206"/>
      <c r="N1439" s="206">
        <f t="shared" si="219"/>
        <v>101</v>
      </c>
      <c r="O1439" s="297">
        <v>29400</v>
      </c>
      <c r="P1439" s="206">
        <f t="shared" si="224"/>
        <v>29.108910891089106</v>
      </c>
      <c r="Q1439" s="18">
        <v>0</v>
      </c>
      <c r="R1439" s="41">
        <f t="shared" si="225"/>
        <v>29400</v>
      </c>
    </row>
    <row r="1440" spans="1:18" ht="12.75">
      <c r="A1440" s="7"/>
      <c r="B1440" s="7"/>
      <c r="C1440" s="44"/>
      <c r="D1440" s="160"/>
      <c r="E1440" s="20"/>
      <c r="F1440" s="276"/>
      <c r="G1440" s="8"/>
      <c r="H1440" s="173" t="s">
        <v>221</v>
      </c>
      <c r="I1440" s="18">
        <v>20000</v>
      </c>
      <c r="J1440" s="18">
        <v>20000</v>
      </c>
      <c r="K1440" s="18">
        <v>20000</v>
      </c>
      <c r="L1440" s="206"/>
      <c r="M1440" s="206"/>
      <c r="N1440" s="206">
        <f t="shared" si="219"/>
        <v>100</v>
      </c>
      <c r="O1440" s="18">
        <v>0</v>
      </c>
      <c r="P1440" s="206">
        <f t="shared" si="224"/>
        <v>0</v>
      </c>
      <c r="Q1440" s="18">
        <v>0</v>
      </c>
      <c r="R1440" s="41">
        <f t="shared" si="225"/>
        <v>0</v>
      </c>
    </row>
    <row r="1441" spans="1:18" ht="12.75">
      <c r="A1441" s="7"/>
      <c r="B1441" s="7"/>
      <c r="C1441" s="44"/>
      <c r="D1441" s="160"/>
      <c r="E1441" s="20"/>
      <c r="F1441" s="276"/>
      <c r="G1441" s="8"/>
      <c r="H1441" s="173" t="s">
        <v>120</v>
      </c>
      <c r="I1441" s="18">
        <v>0</v>
      </c>
      <c r="J1441" s="18">
        <v>0</v>
      </c>
      <c r="K1441" s="18">
        <v>0</v>
      </c>
      <c r="L1441" s="206"/>
      <c r="M1441" s="206"/>
      <c r="N1441" s="206">
        <v>0</v>
      </c>
      <c r="O1441" s="18">
        <v>0</v>
      </c>
      <c r="P1441" s="206">
        <v>0</v>
      </c>
      <c r="Q1441" s="18">
        <v>0</v>
      </c>
      <c r="R1441" s="41">
        <f t="shared" si="225"/>
        <v>0</v>
      </c>
    </row>
    <row r="1442" spans="1:18" ht="12.75">
      <c r="A1442" s="7"/>
      <c r="B1442" s="7"/>
      <c r="C1442" s="44"/>
      <c r="D1442" s="160"/>
      <c r="E1442" s="20"/>
      <c r="F1442" s="276"/>
      <c r="G1442" s="8"/>
      <c r="H1442" s="173" t="s">
        <v>209</v>
      </c>
      <c r="I1442" s="18">
        <v>140000</v>
      </c>
      <c r="J1442" s="18">
        <v>140000</v>
      </c>
      <c r="K1442" s="18">
        <v>100000</v>
      </c>
      <c r="L1442" s="206"/>
      <c r="M1442" s="206"/>
      <c r="N1442" s="206">
        <f t="shared" si="219"/>
        <v>71.42857142857143</v>
      </c>
      <c r="O1442" s="18"/>
      <c r="P1442" s="206">
        <f t="shared" si="224"/>
        <v>0</v>
      </c>
      <c r="Q1442" s="18">
        <v>0</v>
      </c>
      <c r="R1442" s="41">
        <f t="shared" si="225"/>
        <v>0</v>
      </c>
    </row>
    <row r="1443" spans="1:18" ht="12.75" hidden="1">
      <c r="A1443" s="7"/>
      <c r="B1443" s="7"/>
      <c r="C1443" s="44"/>
      <c r="D1443" s="160"/>
      <c r="E1443" s="20"/>
      <c r="F1443" s="276"/>
      <c r="G1443" s="8"/>
      <c r="H1443" s="173" t="s">
        <v>120</v>
      </c>
      <c r="I1443" s="46"/>
      <c r="J1443" s="46"/>
      <c r="K1443" s="46"/>
      <c r="L1443" s="206"/>
      <c r="M1443" s="206"/>
      <c r="N1443" s="206" t="e">
        <f t="shared" si="219"/>
        <v>#DIV/0!</v>
      </c>
      <c r="O1443" s="46"/>
      <c r="P1443" s="206" t="e">
        <f t="shared" si="224"/>
        <v>#DIV/0!</v>
      </c>
      <c r="Q1443" s="46"/>
      <c r="R1443" s="41">
        <f t="shared" si="225"/>
        <v>0</v>
      </c>
    </row>
    <row r="1444" spans="1:18" ht="12.75">
      <c r="A1444" s="7"/>
      <c r="B1444" s="21"/>
      <c r="C1444" s="44"/>
      <c r="D1444" s="160"/>
      <c r="E1444" s="20"/>
      <c r="F1444" s="276"/>
      <c r="G1444" s="8"/>
      <c r="H1444" s="173" t="s">
        <v>43</v>
      </c>
      <c r="I1444" s="18">
        <v>100000</v>
      </c>
      <c r="J1444" s="18">
        <v>100000</v>
      </c>
      <c r="K1444" s="18">
        <v>40000</v>
      </c>
      <c r="L1444" s="206"/>
      <c r="M1444" s="206"/>
      <c r="N1444" s="206">
        <f t="shared" si="219"/>
        <v>40</v>
      </c>
      <c r="O1444" s="18">
        <v>9298</v>
      </c>
      <c r="P1444" s="206">
        <f t="shared" si="224"/>
        <v>23.244999999999997</v>
      </c>
      <c r="Q1444" s="18">
        <v>0</v>
      </c>
      <c r="R1444" s="41">
        <f t="shared" si="225"/>
        <v>9298</v>
      </c>
    </row>
    <row r="1445" spans="1:18" ht="12.75" hidden="1">
      <c r="A1445" s="7"/>
      <c r="B1445" s="7"/>
      <c r="C1445" s="44"/>
      <c r="D1445" s="160"/>
      <c r="E1445" s="20"/>
      <c r="F1445" s="276"/>
      <c r="G1445" s="8"/>
      <c r="H1445" s="173" t="s">
        <v>185</v>
      </c>
      <c r="I1445" s="18"/>
      <c r="J1445" s="18"/>
      <c r="K1445" s="18"/>
      <c r="L1445" s="206" t="e">
        <f aca="true" t="shared" si="226" ref="L1445:L1452">(K1445/I1445)*100</f>
        <v>#DIV/0!</v>
      </c>
      <c r="M1445" s="206" t="e">
        <f aca="true" t="shared" si="227" ref="M1445:M1512">(K1445/J1445)*100</f>
        <v>#DIV/0!</v>
      </c>
      <c r="N1445" s="206" t="e">
        <f t="shared" si="219"/>
        <v>#DIV/0!</v>
      </c>
      <c r="O1445" s="18"/>
      <c r="P1445" s="206" t="e">
        <f t="shared" si="224"/>
        <v>#DIV/0!</v>
      </c>
      <c r="Q1445" s="18">
        <v>0</v>
      </c>
      <c r="R1445" s="41">
        <f t="shared" si="225"/>
        <v>0</v>
      </c>
    </row>
    <row r="1446" spans="1:18" ht="12.75" hidden="1">
      <c r="A1446" s="7"/>
      <c r="B1446" s="7"/>
      <c r="C1446" s="44"/>
      <c r="D1446" s="160"/>
      <c r="E1446" s="20"/>
      <c r="F1446" s="276"/>
      <c r="G1446" s="8"/>
      <c r="H1446" s="173" t="s">
        <v>90</v>
      </c>
      <c r="I1446" s="18"/>
      <c r="J1446" s="18"/>
      <c r="K1446" s="18"/>
      <c r="L1446" s="206" t="e">
        <f t="shared" si="226"/>
        <v>#DIV/0!</v>
      </c>
      <c r="M1446" s="206" t="e">
        <f t="shared" si="227"/>
        <v>#DIV/0!</v>
      </c>
      <c r="N1446" s="206" t="e">
        <f t="shared" si="219"/>
        <v>#DIV/0!</v>
      </c>
      <c r="O1446" s="18"/>
      <c r="P1446" s="206" t="e">
        <f t="shared" si="224"/>
        <v>#DIV/0!</v>
      </c>
      <c r="Q1446" s="18">
        <v>0</v>
      </c>
      <c r="R1446" s="41">
        <f t="shared" si="225"/>
        <v>0</v>
      </c>
    </row>
    <row r="1447" spans="1:18" ht="12.75" hidden="1">
      <c r="A1447" s="7"/>
      <c r="B1447" s="7"/>
      <c r="C1447" s="44"/>
      <c r="D1447" s="160"/>
      <c r="E1447" s="20"/>
      <c r="F1447" s="276">
        <v>207</v>
      </c>
      <c r="G1447" s="8">
        <v>424</v>
      </c>
      <c r="H1447" s="173" t="s">
        <v>68</v>
      </c>
      <c r="I1447" s="18"/>
      <c r="J1447" s="18"/>
      <c r="K1447" s="18"/>
      <c r="L1447" s="206" t="e">
        <f t="shared" si="226"/>
        <v>#DIV/0!</v>
      </c>
      <c r="M1447" s="206" t="e">
        <f t="shared" si="227"/>
        <v>#DIV/0!</v>
      </c>
      <c r="N1447" s="206" t="e">
        <f t="shared" si="219"/>
        <v>#DIV/0!</v>
      </c>
      <c r="O1447" s="18"/>
      <c r="P1447" s="206" t="e">
        <f t="shared" si="224"/>
        <v>#DIV/0!</v>
      </c>
      <c r="Q1447" s="18">
        <f>Q1448</f>
        <v>0</v>
      </c>
      <c r="R1447" s="41">
        <f t="shared" si="225"/>
        <v>0</v>
      </c>
    </row>
    <row r="1448" spans="1:18" ht="12.75" hidden="1">
      <c r="A1448" s="7"/>
      <c r="B1448" s="7"/>
      <c r="C1448" s="44"/>
      <c r="D1448" s="160"/>
      <c r="E1448" s="20"/>
      <c r="F1448" s="276"/>
      <c r="G1448" s="8"/>
      <c r="H1448" s="173" t="s">
        <v>222</v>
      </c>
      <c r="I1448" s="18"/>
      <c r="J1448" s="18"/>
      <c r="K1448" s="18"/>
      <c r="L1448" s="206" t="e">
        <f t="shared" si="226"/>
        <v>#DIV/0!</v>
      </c>
      <c r="M1448" s="206" t="e">
        <f t="shared" si="227"/>
        <v>#DIV/0!</v>
      </c>
      <c r="N1448" s="206" t="e">
        <f t="shared" si="219"/>
        <v>#DIV/0!</v>
      </c>
      <c r="O1448" s="18"/>
      <c r="P1448" s="206" t="e">
        <f t="shared" si="224"/>
        <v>#DIV/0!</v>
      </c>
      <c r="Q1448" s="18">
        <v>0</v>
      </c>
      <c r="R1448" s="41">
        <f t="shared" si="225"/>
        <v>0</v>
      </c>
    </row>
    <row r="1449" spans="1:18" ht="12.75" hidden="1">
      <c r="A1449" s="7"/>
      <c r="B1449" s="7"/>
      <c r="C1449" s="44"/>
      <c r="D1449" s="160"/>
      <c r="E1449" s="20"/>
      <c r="F1449" s="276" t="s">
        <v>425</v>
      </c>
      <c r="G1449" s="8">
        <v>424</v>
      </c>
      <c r="H1449" s="166" t="s">
        <v>68</v>
      </c>
      <c r="I1449" s="18"/>
      <c r="J1449" s="18"/>
      <c r="K1449" s="18"/>
      <c r="L1449" s="206" t="e">
        <f t="shared" si="226"/>
        <v>#DIV/0!</v>
      </c>
      <c r="M1449" s="206" t="e">
        <f t="shared" si="227"/>
        <v>#DIV/0!</v>
      </c>
      <c r="N1449" s="206" t="e">
        <f t="shared" si="219"/>
        <v>#DIV/0!</v>
      </c>
      <c r="O1449" s="18"/>
      <c r="P1449" s="206" t="e">
        <f t="shared" si="224"/>
        <v>#DIV/0!</v>
      </c>
      <c r="Q1449" s="18">
        <v>0</v>
      </c>
      <c r="R1449" s="41">
        <f t="shared" si="225"/>
        <v>0</v>
      </c>
    </row>
    <row r="1450" spans="1:18" ht="12.75">
      <c r="A1450" s="7"/>
      <c r="B1450" s="7"/>
      <c r="C1450" s="44"/>
      <c r="D1450" s="160"/>
      <c r="E1450" s="20"/>
      <c r="F1450" s="276"/>
      <c r="G1450" s="8"/>
      <c r="H1450" s="173" t="s">
        <v>90</v>
      </c>
      <c r="I1450" s="18">
        <v>20000</v>
      </c>
      <c r="J1450" s="18">
        <v>20000</v>
      </c>
      <c r="K1450" s="18">
        <v>0</v>
      </c>
      <c r="L1450" s="206"/>
      <c r="M1450" s="206"/>
      <c r="N1450" s="206">
        <f t="shared" si="219"/>
        <v>0</v>
      </c>
      <c r="O1450" s="18">
        <v>0</v>
      </c>
      <c r="P1450" s="206"/>
      <c r="Q1450" s="18"/>
      <c r="R1450" s="41">
        <f t="shared" si="225"/>
        <v>0</v>
      </c>
    </row>
    <row r="1451" spans="1:18" ht="12.75">
      <c r="A1451" s="7"/>
      <c r="B1451" s="7"/>
      <c r="C1451" s="44"/>
      <c r="D1451" s="160"/>
      <c r="E1451" s="20"/>
      <c r="F1451" s="20" t="s">
        <v>403</v>
      </c>
      <c r="G1451" s="8">
        <v>425</v>
      </c>
      <c r="H1451" s="173" t="s">
        <v>223</v>
      </c>
      <c r="I1451" s="18">
        <v>80000</v>
      </c>
      <c r="J1451" s="18">
        <v>80000</v>
      </c>
      <c r="K1451" s="18">
        <v>60000</v>
      </c>
      <c r="L1451" s="206">
        <f t="shared" si="226"/>
        <v>75</v>
      </c>
      <c r="M1451" s="206">
        <f t="shared" si="227"/>
        <v>75</v>
      </c>
      <c r="N1451" s="206">
        <f t="shared" si="219"/>
        <v>75</v>
      </c>
      <c r="O1451" s="18">
        <v>0</v>
      </c>
      <c r="P1451" s="206">
        <f t="shared" si="224"/>
        <v>0</v>
      </c>
      <c r="Q1451" s="18">
        <v>0</v>
      </c>
      <c r="R1451" s="41">
        <f t="shared" si="225"/>
        <v>0</v>
      </c>
    </row>
    <row r="1452" spans="1:18" ht="12.75">
      <c r="A1452" s="7"/>
      <c r="B1452" s="7"/>
      <c r="C1452" s="44"/>
      <c r="D1452" s="160"/>
      <c r="E1452" s="20"/>
      <c r="F1452" s="20" t="s">
        <v>404</v>
      </c>
      <c r="G1452" s="8">
        <v>426</v>
      </c>
      <c r="H1452" s="173" t="s">
        <v>72</v>
      </c>
      <c r="I1452" s="18">
        <f>I1453+I1455+I1454</f>
        <v>80000</v>
      </c>
      <c r="J1452" s="18">
        <f>J1453+J1455+J1454</f>
        <v>80000</v>
      </c>
      <c r="K1452" s="18">
        <f>K1453+K1455+K1454</f>
        <v>120000</v>
      </c>
      <c r="L1452" s="206">
        <f t="shared" si="226"/>
        <v>150</v>
      </c>
      <c r="M1452" s="206">
        <f t="shared" si="227"/>
        <v>150</v>
      </c>
      <c r="N1452" s="206">
        <f t="shared" si="219"/>
        <v>150</v>
      </c>
      <c r="O1452" s="18">
        <v>18201</v>
      </c>
      <c r="P1452" s="206">
        <f t="shared" si="224"/>
        <v>15.1675</v>
      </c>
      <c r="Q1452" s="18">
        <f>Q1453+Q1455</f>
        <v>0</v>
      </c>
      <c r="R1452" s="41">
        <f t="shared" si="225"/>
        <v>18201</v>
      </c>
    </row>
    <row r="1453" spans="1:18" ht="12.75">
      <c r="A1453" s="7"/>
      <c r="B1453" s="7"/>
      <c r="C1453" s="44"/>
      <c r="D1453" s="160"/>
      <c r="E1453" s="20"/>
      <c r="F1453" s="276"/>
      <c r="G1453" s="8"/>
      <c r="H1453" s="173" t="s">
        <v>73</v>
      </c>
      <c r="I1453" s="18">
        <v>40000</v>
      </c>
      <c r="J1453" s="18">
        <v>40000</v>
      </c>
      <c r="K1453" s="18">
        <v>40000</v>
      </c>
      <c r="L1453" s="206">
        <f>(K1453/I1453)*100</f>
        <v>100</v>
      </c>
      <c r="M1453" s="206"/>
      <c r="N1453" s="206">
        <f t="shared" si="219"/>
        <v>100</v>
      </c>
      <c r="O1453" s="18">
        <v>6120</v>
      </c>
      <c r="P1453" s="206">
        <f t="shared" si="224"/>
        <v>15.299999999999999</v>
      </c>
      <c r="Q1453" s="18">
        <v>0</v>
      </c>
      <c r="R1453" s="41">
        <f t="shared" si="225"/>
        <v>6120</v>
      </c>
    </row>
    <row r="1454" spans="1:18" ht="12.75">
      <c r="A1454" s="7"/>
      <c r="B1454" s="7"/>
      <c r="C1454" s="44"/>
      <c r="D1454" s="160"/>
      <c r="E1454" s="20"/>
      <c r="F1454" s="276"/>
      <c r="G1454" s="8"/>
      <c r="H1454" s="173" t="s">
        <v>780</v>
      </c>
      <c r="I1454" s="18">
        <v>0</v>
      </c>
      <c r="J1454" s="18">
        <v>0</v>
      </c>
      <c r="K1454" s="18">
        <v>0</v>
      </c>
      <c r="L1454" s="206">
        <v>0</v>
      </c>
      <c r="M1454" s="206"/>
      <c r="N1454" s="206">
        <v>0</v>
      </c>
      <c r="O1454" s="18"/>
      <c r="P1454" s="206"/>
      <c r="Q1454" s="18">
        <v>0</v>
      </c>
      <c r="R1454" s="41">
        <f t="shared" si="225"/>
        <v>0</v>
      </c>
    </row>
    <row r="1455" spans="1:18" ht="12.75">
      <c r="A1455" s="7"/>
      <c r="B1455" s="7"/>
      <c r="C1455" s="44"/>
      <c r="D1455" s="160"/>
      <c r="E1455" s="20"/>
      <c r="F1455" s="276"/>
      <c r="G1455" s="8"/>
      <c r="H1455" s="173" t="s">
        <v>470</v>
      </c>
      <c r="I1455" s="18">
        <v>40000</v>
      </c>
      <c r="J1455" s="18">
        <v>40000</v>
      </c>
      <c r="K1455" s="18">
        <v>80000</v>
      </c>
      <c r="L1455" s="206">
        <f>(K1455/I1455)*100</f>
        <v>200</v>
      </c>
      <c r="M1455" s="206"/>
      <c r="N1455" s="206">
        <f t="shared" si="219"/>
        <v>200</v>
      </c>
      <c r="O1455" s="18">
        <v>12081</v>
      </c>
      <c r="P1455" s="206">
        <f t="shared" si="224"/>
        <v>15.10125</v>
      </c>
      <c r="Q1455" s="18">
        <v>0</v>
      </c>
      <c r="R1455" s="41">
        <f t="shared" si="225"/>
        <v>12081</v>
      </c>
    </row>
    <row r="1456" spans="1:18" ht="12.75" hidden="1">
      <c r="A1456" s="7"/>
      <c r="B1456" s="7"/>
      <c r="C1456" s="44"/>
      <c r="D1456" s="160"/>
      <c r="E1456" s="20"/>
      <c r="F1456" s="276" t="s">
        <v>425</v>
      </c>
      <c r="G1456" s="8">
        <v>465</v>
      </c>
      <c r="H1456" s="173" t="s">
        <v>589</v>
      </c>
      <c r="I1456" s="18">
        <v>30000</v>
      </c>
      <c r="J1456" s="18">
        <v>30000</v>
      </c>
      <c r="K1456" s="18">
        <v>0</v>
      </c>
      <c r="L1456" s="206">
        <f aca="true" t="shared" si="228" ref="L1456:L1461">(K1456/I1456)*100</f>
        <v>0</v>
      </c>
      <c r="M1456" s="206">
        <f t="shared" si="227"/>
        <v>0</v>
      </c>
      <c r="N1456" s="206">
        <f t="shared" si="219"/>
        <v>0</v>
      </c>
      <c r="O1456" s="18">
        <v>0</v>
      </c>
      <c r="P1456" s="206" t="e">
        <f t="shared" si="224"/>
        <v>#DIV/0!</v>
      </c>
      <c r="Q1456" s="18">
        <v>0</v>
      </c>
      <c r="R1456" s="41">
        <f t="shared" si="225"/>
        <v>0</v>
      </c>
    </row>
    <row r="1457" spans="1:18" ht="12.75">
      <c r="A1457" s="7"/>
      <c r="B1457" s="7"/>
      <c r="C1457" s="44"/>
      <c r="D1457" s="160"/>
      <c r="E1457" s="20"/>
      <c r="F1457" s="20" t="s">
        <v>405</v>
      </c>
      <c r="G1457" s="8">
        <v>482</v>
      </c>
      <c r="H1457" s="173" t="s">
        <v>225</v>
      </c>
      <c r="I1457" s="18">
        <v>44000</v>
      </c>
      <c r="J1457" s="18">
        <v>45000</v>
      </c>
      <c r="K1457" s="18">
        <v>15000</v>
      </c>
      <c r="L1457" s="206">
        <f t="shared" si="228"/>
        <v>34.090909090909086</v>
      </c>
      <c r="M1457" s="206">
        <f t="shared" si="227"/>
        <v>33.33333333333333</v>
      </c>
      <c r="N1457" s="206">
        <f t="shared" si="219"/>
        <v>34.090909090909086</v>
      </c>
      <c r="O1457" s="18">
        <v>3822</v>
      </c>
      <c r="P1457" s="206">
        <f t="shared" si="224"/>
        <v>25.480000000000004</v>
      </c>
      <c r="Q1457" s="18">
        <v>0</v>
      </c>
      <c r="R1457" s="41">
        <f t="shared" si="225"/>
        <v>3822</v>
      </c>
    </row>
    <row r="1458" spans="1:18" ht="12.75" hidden="1">
      <c r="A1458" s="7"/>
      <c r="B1458" s="7"/>
      <c r="C1458" s="44"/>
      <c r="D1458" s="160"/>
      <c r="E1458" s="20"/>
      <c r="F1458" s="20" t="s">
        <v>1101</v>
      </c>
      <c r="G1458" s="8">
        <v>511</v>
      </c>
      <c r="H1458" s="173" t="s">
        <v>78</v>
      </c>
      <c r="I1458" s="18">
        <v>0</v>
      </c>
      <c r="J1458" s="18">
        <v>0</v>
      </c>
      <c r="K1458" s="18">
        <v>0</v>
      </c>
      <c r="L1458" s="206" t="e">
        <f t="shared" si="228"/>
        <v>#DIV/0!</v>
      </c>
      <c r="M1458" s="206" t="e">
        <f t="shared" si="227"/>
        <v>#DIV/0!</v>
      </c>
      <c r="N1458" s="206" t="e">
        <f t="shared" si="219"/>
        <v>#DIV/0!</v>
      </c>
      <c r="O1458" s="18">
        <v>0</v>
      </c>
      <c r="P1458" s="206" t="e">
        <f t="shared" si="224"/>
        <v>#DIV/0!</v>
      </c>
      <c r="Q1458" s="18">
        <v>0</v>
      </c>
      <c r="R1458" s="41">
        <f t="shared" si="225"/>
        <v>0</v>
      </c>
    </row>
    <row r="1459" spans="1:18" ht="12.75" hidden="1">
      <c r="A1459" s="7"/>
      <c r="B1459" s="7"/>
      <c r="C1459" s="44"/>
      <c r="D1459" s="160"/>
      <c r="E1459" s="20"/>
      <c r="F1459" s="20" t="s">
        <v>426</v>
      </c>
      <c r="G1459" s="8">
        <v>485</v>
      </c>
      <c r="H1459" s="173" t="s">
        <v>698</v>
      </c>
      <c r="I1459" s="18">
        <v>0</v>
      </c>
      <c r="J1459" s="18">
        <v>0</v>
      </c>
      <c r="K1459" s="18">
        <v>0</v>
      </c>
      <c r="L1459" s="206" t="e">
        <f t="shared" si="228"/>
        <v>#DIV/0!</v>
      </c>
      <c r="M1459" s="206">
        <v>0</v>
      </c>
      <c r="N1459" s="206" t="e">
        <f t="shared" si="219"/>
        <v>#DIV/0!</v>
      </c>
      <c r="O1459" s="18">
        <v>0</v>
      </c>
      <c r="P1459" s="206" t="e">
        <f t="shared" si="224"/>
        <v>#DIV/0!</v>
      </c>
      <c r="Q1459" s="18">
        <v>0</v>
      </c>
      <c r="R1459" s="41">
        <f t="shared" si="225"/>
        <v>0</v>
      </c>
    </row>
    <row r="1460" spans="1:18" ht="12.75" hidden="1">
      <c r="A1460" s="7"/>
      <c r="B1460" s="7"/>
      <c r="C1460" s="44"/>
      <c r="D1460" s="160"/>
      <c r="E1460" s="20"/>
      <c r="F1460" s="20" t="s">
        <v>427</v>
      </c>
      <c r="G1460" s="8">
        <v>511</v>
      </c>
      <c r="H1460" s="173" t="s">
        <v>226</v>
      </c>
      <c r="I1460" s="18">
        <v>0</v>
      </c>
      <c r="J1460" s="18">
        <v>0</v>
      </c>
      <c r="K1460" s="18">
        <v>0</v>
      </c>
      <c r="L1460" s="206" t="e">
        <f t="shared" si="228"/>
        <v>#DIV/0!</v>
      </c>
      <c r="M1460" s="206" t="e">
        <f t="shared" si="227"/>
        <v>#DIV/0!</v>
      </c>
      <c r="N1460" s="206" t="e">
        <f t="shared" si="219"/>
        <v>#DIV/0!</v>
      </c>
      <c r="O1460" s="18">
        <v>0</v>
      </c>
      <c r="P1460" s="206" t="e">
        <f t="shared" si="224"/>
        <v>#DIV/0!</v>
      </c>
      <c r="Q1460" s="18">
        <v>0</v>
      </c>
      <c r="R1460" s="41">
        <f t="shared" si="225"/>
        <v>0</v>
      </c>
    </row>
    <row r="1461" spans="1:18" ht="12.75">
      <c r="A1461" s="7"/>
      <c r="B1461" s="7"/>
      <c r="C1461" s="44"/>
      <c r="D1461" s="160"/>
      <c r="E1461" s="20"/>
      <c r="F1461" s="20" t="s">
        <v>406</v>
      </c>
      <c r="G1461" s="8">
        <v>512</v>
      </c>
      <c r="H1461" s="173" t="s">
        <v>92</v>
      </c>
      <c r="I1461" s="18">
        <v>70000</v>
      </c>
      <c r="J1461" s="18">
        <v>70000</v>
      </c>
      <c r="K1461" s="18">
        <v>70000</v>
      </c>
      <c r="L1461" s="206">
        <f t="shared" si="228"/>
        <v>100</v>
      </c>
      <c r="M1461" s="206">
        <f t="shared" si="227"/>
        <v>100</v>
      </c>
      <c r="N1461" s="206">
        <f t="shared" si="219"/>
        <v>100</v>
      </c>
      <c r="O1461" s="18">
        <v>57980</v>
      </c>
      <c r="P1461" s="206">
        <f t="shared" si="224"/>
        <v>82.82857142857142</v>
      </c>
      <c r="Q1461" s="18">
        <v>0</v>
      </c>
      <c r="R1461" s="41">
        <f t="shared" si="225"/>
        <v>57980</v>
      </c>
    </row>
    <row r="1462" spans="1:18" ht="12.75" hidden="1">
      <c r="A1462" s="7"/>
      <c r="B1462" s="7"/>
      <c r="C1462" s="44"/>
      <c r="D1462" s="160"/>
      <c r="E1462" s="20"/>
      <c r="F1462" s="20"/>
      <c r="G1462" s="8">
        <v>513</v>
      </c>
      <c r="H1462" s="173" t="s">
        <v>26</v>
      </c>
      <c r="I1462" s="18">
        <v>0</v>
      </c>
      <c r="J1462" s="18">
        <v>0</v>
      </c>
      <c r="K1462" s="18">
        <v>0</v>
      </c>
      <c r="L1462" s="206">
        <v>0</v>
      </c>
      <c r="M1462" s="206">
        <v>0</v>
      </c>
      <c r="N1462" s="206" t="e">
        <f t="shared" si="219"/>
        <v>#DIV/0!</v>
      </c>
      <c r="O1462" s="18">
        <v>0</v>
      </c>
      <c r="P1462" s="206" t="e">
        <f t="shared" si="224"/>
        <v>#DIV/0!</v>
      </c>
      <c r="Q1462" s="18">
        <v>0</v>
      </c>
      <c r="R1462" s="41">
        <f t="shared" si="225"/>
        <v>0</v>
      </c>
    </row>
    <row r="1463" spans="1:18" ht="12.75" hidden="1">
      <c r="A1463" s="7"/>
      <c r="B1463" s="7"/>
      <c r="C1463" s="44"/>
      <c r="D1463" s="160"/>
      <c r="E1463" s="20"/>
      <c r="F1463" s="20"/>
      <c r="G1463" s="8">
        <v>515</v>
      </c>
      <c r="H1463" s="173" t="s">
        <v>480</v>
      </c>
      <c r="I1463" s="18">
        <v>0</v>
      </c>
      <c r="J1463" s="18">
        <v>0</v>
      </c>
      <c r="K1463" s="18">
        <v>0</v>
      </c>
      <c r="L1463" s="206">
        <v>0</v>
      </c>
      <c r="M1463" s="206">
        <v>0</v>
      </c>
      <c r="N1463" s="206" t="e">
        <f t="shared" si="219"/>
        <v>#DIV/0!</v>
      </c>
      <c r="O1463" s="18">
        <v>0</v>
      </c>
      <c r="P1463" s="206" t="e">
        <f t="shared" si="224"/>
        <v>#DIV/0!</v>
      </c>
      <c r="Q1463" s="18">
        <v>0</v>
      </c>
      <c r="R1463" s="41">
        <f t="shared" si="225"/>
        <v>0</v>
      </c>
    </row>
    <row r="1464" spans="1:18" ht="12.75" hidden="1">
      <c r="A1464" s="7"/>
      <c r="B1464" s="7"/>
      <c r="C1464" s="44"/>
      <c r="D1464" s="160"/>
      <c r="E1464" s="20"/>
      <c r="F1464" s="20"/>
      <c r="G1464" s="8">
        <v>515</v>
      </c>
      <c r="H1464" s="173" t="s">
        <v>480</v>
      </c>
      <c r="I1464" s="18">
        <v>0</v>
      </c>
      <c r="J1464" s="18"/>
      <c r="K1464" s="18">
        <v>0</v>
      </c>
      <c r="L1464" s="206"/>
      <c r="M1464" s="206"/>
      <c r="N1464" s="206" t="e">
        <f t="shared" si="219"/>
        <v>#DIV/0!</v>
      </c>
      <c r="O1464" s="18">
        <v>0</v>
      </c>
      <c r="P1464" s="206" t="e">
        <f t="shared" si="224"/>
        <v>#DIV/0!</v>
      </c>
      <c r="Q1464" s="18"/>
      <c r="R1464" s="41">
        <f t="shared" si="225"/>
        <v>0</v>
      </c>
    </row>
    <row r="1465" spans="1:18" ht="12.75">
      <c r="A1465" s="7"/>
      <c r="B1465" s="7"/>
      <c r="C1465" s="44"/>
      <c r="D1465" s="160"/>
      <c r="E1465" s="20"/>
      <c r="F1465" s="20" t="s">
        <v>407</v>
      </c>
      <c r="G1465" s="8">
        <v>523</v>
      </c>
      <c r="H1465" s="173" t="s">
        <v>227</v>
      </c>
      <c r="I1465" s="18">
        <v>145800</v>
      </c>
      <c r="J1465" s="18">
        <v>150000</v>
      </c>
      <c r="K1465" s="18">
        <v>150000</v>
      </c>
      <c r="L1465" s="206">
        <v>0</v>
      </c>
      <c r="M1465" s="206">
        <v>0</v>
      </c>
      <c r="N1465" s="206">
        <f t="shared" si="219"/>
        <v>102.88065843621399</v>
      </c>
      <c r="O1465" s="18">
        <v>0</v>
      </c>
      <c r="P1465" s="206">
        <f t="shared" si="224"/>
        <v>0</v>
      </c>
      <c r="Q1465" s="18">
        <v>0</v>
      </c>
      <c r="R1465" s="41">
        <f t="shared" si="225"/>
        <v>0</v>
      </c>
    </row>
    <row r="1466" spans="1:18" ht="25.5">
      <c r="A1466" s="7"/>
      <c r="B1466" s="7"/>
      <c r="C1466" s="44"/>
      <c r="D1466" s="160" t="s">
        <v>747</v>
      </c>
      <c r="E1466" s="160"/>
      <c r="F1466" s="318"/>
      <c r="G1466" s="14"/>
      <c r="H1466" s="15" t="s">
        <v>889</v>
      </c>
      <c r="I1466" s="18">
        <f>I1468+I1471+I1467</f>
        <v>560000</v>
      </c>
      <c r="J1466" s="18">
        <f>J1468+J1471</f>
        <v>600000</v>
      </c>
      <c r="K1466" s="18">
        <f>K1468+K1471+K1467</f>
        <v>423000</v>
      </c>
      <c r="L1466" s="206">
        <f>(K1466/I1466)*100</f>
        <v>75.53571428571428</v>
      </c>
      <c r="M1466" s="206">
        <f t="shared" si="227"/>
        <v>70.5</v>
      </c>
      <c r="N1466" s="206">
        <f t="shared" si="219"/>
        <v>75.53571428571428</v>
      </c>
      <c r="O1466" s="18">
        <f>O1468+O1471+O1467</f>
        <v>64950</v>
      </c>
      <c r="P1466" s="206">
        <f t="shared" si="224"/>
        <v>15.354609929078014</v>
      </c>
      <c r="Q1466" s="18">
        <v>0</v>
      </c>
      <c r="R1466" s="41">
        <f t="shared" si="225"/>
        <v>64950</v>
      </c>
    </row>
    <row r="1467" spans="1:18" ht="12.75" hidden="1">
      <c r="A1467" s="7"/>
      <c r="B1467" s="7"/>
      <c r="C1467" s="44"/>
      <c r="D1467" s="160"/>
      <c r="E1467" s="160"/>
      <c r="F1467" s="276" t="s">
        <v>1151</v>
      </c>
      <c r="G1467" s="17">
        <v>422</v>
      </c>
      <c r="H1467" s="173" t="s">
        <v>62</v>
      </c>
      <c r="I1467" s="18">
        <v>20000</v>
      </c>
      <c r="J1467" s="18"/>
      <c r="K1467" s="18">
        <v>0</v>
      </c>
      <c r="L1467" s="206"/>
      <c r="M1467" s="206"/>
      <c r="N1467" s="206">
        <f t="shared" si="219"/>
        <v>0</v>
      </c>
      <c r="O1467" s="18">
        <v>0</v>
      </c>
      <c r="P1467" s="206" t="e">
        <f t="shared" si="224"/>
        <v>#DIV/0!</v>
      </c>
      <c r="Q1467" s="18">
        <v>0</v>
      </c>
      <c r="R1467" s="41">
        <f t="shared" si="225"/>
        <v>0</v>
      </c>
    </row>
    <row r="1468" spans="1:18" ht="12.75">
      <c r="A1468" s="7"/>
      <c r="B1468" s="7"/>
      <c r="C1468" s="44"/>
      <c r="D1468" s="160"/>
      <c r="E1468" s="20"/>
      <c r="F1468" s="20" t="s">
        <v>408</v>
      </c>
      <c r="G1468" s="8">
        <v>423</v>
      </c>
      <c r="H1468" s="173" t="s">
        <v>770</v>
      </c>
      <c r="I1468" s="18">
        <v>450000</v>
      </c>
      <c r="J1468" s="18">
        <v>500000</v>
      </c>
      <c r="K1468" s="297">
        <v>323000</v>
      </c>
      <c r="L1468" s="206">
        <f>(K1468/I1468)*100</f>
        <v>71.77777777777777</v>
      </c>
      <c r="M1468" s="206">
        <f t="shared" si="227"/>
        <v>64.60000000000001</v>
      </c>
      <c r="N1468" s="206">
        <f t="shared" si="219"/>
        <v>71.77777777777777</v>
      </c>
      <c r="O1468" s="297">
        <v>64950</v>
      </c>
      <c r="P1468" s="206">
        <f t="shared" si="224"/>
        <v>20.108359133126935</v>
      </c>
      <c r="Q1468" s="18">
        <v>0</v>
      </c>
      <c r="R1468" s="41">
        <f t="shared" si="225"/>
        <v>64950</v>
      </c>
    </row>
    <row r="1469" spans="1:18" ht="38.25" hidden="1">
      <c r="A1469" s="7"/>
      <c r="B1469" s="7"/>
      <c r="C1469" s="44"/>
      <c r="D1469" s="160" t="s">
        <v>748</v>
      </c>
      <c r="E1469" s="160"/>
      <c r="F1469" s="160"/>
      <c r="G1469" s="14"/>
      <c r="H1469" s="15" t="s">
        <v>769</v>
      </c>
      <c r="I1469" s="18"/>
      <c r="J1469" s="18"/>
      <c r="K1469" s="18"/>
      <c r="L1469" s="206">
        <v>0</v>
      </c>
      <c r="M1469" s="206" t="e">
        <f t="shared" si="227"/>
        <v>#DIV/0!</v>
      </c>
      <c r="N1469" s="206" t="e">
        <f t="shared" si="219"/>
        <v>#DIV/0!</v>
      </c>
      <c r="O1469" s="18"/>
      <c r="P1469" s="206" t="e">
        <f t="shared" si="224"/>
        <v>#DIV/0!</v>
      </c>
      <c r="Q1469" s="18">
        <f>Q1470</f>
        <v>0</v>
      </c>
      <c r="R1469" s="41">
        <f t="shared" si="225"/>
        <v>0</v>
      </c>
    </row>
    <row r="1470" spans="1:18" ht="12.75" hidden="1">
      <c r="A1470" s="7"/>
      <c r="B1470" s="7"/>
      <c r="C1470" s="44"/>
      <c r="D1470" s="160"/>
      <c r="E1470" s="20"/>
      <c r="F1470" s="20">
        <v>235</v>
      </c>
      <c r="G1470" s="8">
        <v>423</v>
      </c>
      <c r="H1470" s="173" t="s">
        <v>120</v>
      </c>
      <c r="I1470" s="18"/>
      <c r="J1470" s="18"/>
      <c r="K1470" s="18"/>
      <c r="L1470" s="206">
        <v>0</v>
      </c>
      <c r="M1470" s="206" t="e">
        <f t="shared" si="227"/>
        <v>#DIV/0!</v>
      </c>
      <c r="N1470" s="206" t="e">
        <f t="shared" si="219"/>
        <v>#DIV/0!</v>
      </c>
      <c r="O1470" s="18"/>
      <c r="P1470" s="206" t="e">
        <f t="shared" si="224"/>
        <v>#DIV/0!</v>
      </c>
      <c r="Q1470" s="18"/>
      <c r="R1470" s="41">
        <f t="shared" si="225"/>
        <v>0</v>
      </c>
    </row>
    <row r="1471" spans="1:18" ht="12.75">
      <c r="A1471" s="7"/>
      <c r="B1471" s="7"/>
      <c r="C1471" s="44"/>
      <c r="D1471" s="160"/>
      <c r="E1471" s="20"/>
      <c r="F1471" s="20" t="s">
        <v>409</v>
      </c>
      <c r="G1471" s="8">
        <v>426</v>
      </c>
      <c r="H1471" s="173" t="s">
        <v>72</v>
      </c>
      <c r="I1471" s="18">
        <v>90000</v>
      </c>
      <c r="J1471" s="18">
        <v>100000</v>
      </c>
      <c r="K1471" s="18">
        <v>100000</v>
      </c>
      <c r="L1471" s="206">
        <f aca="true" t="shared" si="229" ref="L1471:L1477">(K1471/I1471)*100</f>
        <v>111.11111111111111</v>
      </c>
      <c r="M1471" s="206">
        <f t="shared" si="227"/>
        <v>100</v>
      </c>
      <c r="N1471" s="206">
        <f t="shared" si="219"/>
        <v>111.11111111111111</v>
      </c>
      <c r="O1471" s="18"/>
      <c r="P1471" s="206">
        <f t="shared" si="224"/>
        <v>0</v>
      </c>
      <c r="Q1471" s="18">
        <v>0</v>
      </c>
      <c r="R1471" s="41">
        <f t="shared" si="225"/>
        <v>0</v>
      </c>
    </row>
    <row r="1472" spans="1:18" ht="51" hidden="1">
      <c r="A1472" s="7"/>
      <c r="B1472" s="7"/>
      <c r="C1472" s="44"/>
      <c r="D1472" s="160" t="s">
        <v>1017</v>
      </c>
      <c r="E1472" s="160"/>
      <c r="F1472" s="318"/>
      <c r="G1472" s="14"/>
      <c r="H1472" s="15" t="s">
        <v>1043</v>
      </c>
      <c r="I1472" s="18">
        <f>I1473</f>
        <v>0</v>
      </c>
      <c r="J1472" s="18">
        <f>J1473</f>
        <v>0</v>
      </c>
      <c r="K1472" s="18">
        <f>K1473</f>
        <v>0</v>
      </c>
      <c r="L1472" s="206" t="e">
        <f>(K1472/I1472)*100</f>
        <v>#DIV/0!</v>
      </c>
      <c r="M1472" s="206" t="e">
        <f>(K1472/J1472)*100</f>
        <v>#DIV/0!</v>
      </c>
      <c r="N1472" s="206" t="e">
        <f aca="true" t="shared" si="230" ref="N1472:N1535">K1472/I1472*100</f>
        <v>#DIV/0!</v>
      </c>
      <c r="O1472" s="18">
        <f>O1473</f>
        <v>0</v>
      </c>
      <c r="P1472" s="206" t="e">
        <f t="shared" si="224"/>
        <v>#DIV/0!</v>
      </c>
      <c r="Q1472" s="18">
        <f>Q1473</f>
        <v>0</v>
      </c>
      <c r="R1472" s="41">
        <f t="shared" si="225"/>
        <v>0</v>
      </c>
    </row>
    <row r="1473" spans="1:18" ht="12.75" hidden="1">
      <c r="A1473" s="7"/>
      <c r="B1473" s="7"/>
      <c r="C1473" s="44"/>
      <c r="D1473" s="160"/>
      <c r="E1473" s="20"/>
      <c r="F1473" s="276" t="s">
        <v>428</v>
      </c>
      <c r="G1473" s="8">
        <v>423</v>
      </c>
      <c r="H1473" s="173" t="s">
        <v>120</v>
      </c>
      <c r="I1473" s="18">
        <v>0</v>
      </c>
      <c r="J1473" s="18">
        <v>0</v>
      </c>
      <c r="K1473" s="18">
        <v>0</v>
      </c>
      <c r="L1473" s="206" t="e">
        <f>(K1473/I1473)*100</f>
        <v>#DIV/0!</v>
      </c>
      <c r="M1473" s="206" t="e">
        <f>(K1473/J1473)*100</f>
        <v>#DIV/0!</v>
      </c>
      <c r="N1473" s="206" t="e">
        <f t="shared" si="230"/>
        <v>#DIV/0!</v>
      </c>
      <c r="O1473" s="18">
        <v>0</v>
      </c>
      <c r="P1473" s="206" t="e">
        <f t="shared" si="224"/>
        <v>#DIV/0!</v>
      </c>
      <c r="Q1473" s="18">
        <v>0</v>
      </c>
      <c r="R1473" s="41">
        <f t="shared" si="225"/>
        <v>0</v>
      </c>
    </row>
    <row r="1474" spans="1:18" ht="38.25" hidden="1">
      <c r="A1474" s="7"/>
      <c r="B1474" s="7"/>
      <c r="C1474" s="44"/>
      <c r="D1474" s="160" t="s">
        <v>1018</v>
      </c>
      <c r="E1474" s="160"/>
      <c r="F1474" s="318"/>
      <c r="G1474" s="14"/>
      <c r="H1474" s="15" t="s">
        <v>1019</v>
      </c>
      <c r="I1474" s="18">
        <f>I1475</f>
        <v>0</v>
      </c>
      <c r="J1474" s="18">
        <f>J1475</f>
        <v>0</v>
      </c>
      <c r="K1474" s="18">
        <f>K1475</f>
        <v>0</v>
      </c>
      <c r="L1474" s="206" t="e">
        <f t="shared" si="229"/>
        <v>#DIV/0!</v>
      </c>
      <c r="M1474" s="206" t="e">
        <f t="shared" si="227"/>
        <v>#DIV/0!</v>
      </c>
      <c r="N1474" s="206" t="e">
        <f t="shared" si="230"/>
        <v>#DIV/0!</v>
      </c>
      <c r="O1474" s="18">
        <f>O1475</f>
        <v>0</v>
      </c>
      <c r="P1474" s="206" t="e">
        <f t="shared" si="224"/>
        <v>#DIV/0!</v>
      </c>
      <c r="Q1474" s="18">
        <f>Q1475</f>
        <v>0</v>
      </c>
      <c r="R1474" s="41">
        <f t="shared" si="225"/>
        <v>0</v>
      </c>
    </row>
    <row r="1475" spans="1:18" ht="12.75" hidden="1">
      <c r="A1475" s="7"/>
      <c r="B1475" s="7"/>
      <c r="C1475" s="44"/>
      <c r="D1475" s="160"/>
      <c r="E1475" s="20"/>
      <c r="F1475" s="276" t="s">
        <v>424</v>
      </c>
      <c r="G1475" s="8">
        <v>512</v>
      </c>
      <c r="H1475" s="173" t="s">
        <v>92</v>
      </c>
      <c r="I1475" s="18">
        <v>0</v>
      </c>
      <c r="J1475" s="18">
        <v>0</v>
      </c>
      <c r="K1475" s="18">
        <v>0</v>
      </c>
      <c r="L1475" s="206" t="e">
        <f t="shared" si="229"/>
        <v>#DIV/0!</v>
      </c>
      <c r="M1475" s="206" t="e">
        <f t="shared" si="227"/>
        <v>#DIV/0!</v>
      </c>
      <c r="N1475" s="206" t="e">
        <f t="shared" si="230"/>
        <v>#DIV/0!</v>
      </c>
      <c r="O1475" s="18">
        <v>0</v>
      </c>
      <c r="P1475" s="206" t="e">
        <f t="shared" si="224"/>
        <v>#DIV/0!</v>
      </c>
      <c r="Q1475" s="18">
        <v>0</v>
      </c>
      <c r="R1475" s="41">
        <f t="shared" si="225"/>
        <v>0</v>
      </c>
    </row>
    <row r="1476" spans="1:18" ht="25.5">
      <c r="A1476" s="7"/>
      <c r="B1476" s="7"/>
      <c r="C1476" s="44"/>
      <c r="D1476" s="160" t="s">
        <v>1282</v>
      </c>
      <c r="E1476" s="160"/>
      <c r="F1476" s="318"/>
      <c r="G1476" s="14"/>
      <c r="H1476" s="15" t="s">
        <v>1283</v>
      </c>
      <c r="I1476" s="18">
        <f>I1477</f>
        <v>6300000</v>
      </c>
      <c r="J1476" s="18">
        <f>J1477</f>
        <v>6300000</v>
      </c>
      <c r="K1476" s="18">
        <f>K1477</f>
        <v>6300000</v>
      </c>
      <c r="L1476" s="206">
        <f t="shared" si="229"/>
        <v>100</v>
      </c>
      <c r="M1476" s="206">
        <f t="shared" si="227"/>
        <v>100</v>
      </c>
      <c r="N1476" s="206">
        <f t="shared" si="230"/>
        <v>100</v>
      </c>
      <c r="O1476" s="18">
        <f>O1477</f>
        <v>27.72</v>
      </c>
      <c r="P1476" s="206">
        <f t="shared" si="224"/>
        <v>0.00044</v>
      </c>
      <c r="Q1476" s="18">
        <f>Q1477</f>
        <v>0</v>
      </c>
      <c r="R1476" s="41">
        <f t="shared" si="225"/>
        <v>27.72</v>
      </c>
    </row>
    <row r="1477" spans="1:18" ht="25.5">
      <c r="A1477" s="7"/>
      <c r="B1477" s="213"/>
      <c r="C1477" s="44"/>
      <c r="D1477" s="160"/>
      <c r="E1477" s="20"/>
      <c r="F1477" s="276"/>
      <c r="G1477" s="8"/>
      <c r="H1477" s="168" t="s">
        <v>580</v>
      </c>
      <c r="I1477" s="19">
        <f>I1478+I1480+I1481+I1482+I1483+I1484+I1479</f>
        <v>6300000</v>
      </c>
      <c r="J1477" s="19">
        <f>J1478+J1480+J1481+J1482+J1483+J1484+J1479</f>
        <v>6300000</v>
      </c>
      <c r="K1477" s="19">
        <f>K1478+K1480+K1481+K1482+K1483+K1484+K1479</f>
        <v>6300000</v>
      </c>
      <c r="L1477" s="206">
        <f t="shared" si="229"/>
        <v>100</v>
      </c>
      <c r="M1477" s="206">
        <f t="shared" si="227"/>
        <v>100</v>
      </c>
      <c r="N1477" s="206">
        <f t="shared" si="230"/>
        <v>100</v>
      </c>
      <c r="O1477" s="19">
        <f>O1478+O1480+O1481+O1482+O1483+O1484+O1479</f>
        <v>27.72</v>
      </c>
      <c r="P1477" s="206">
        <f t="shared" si="224"/>
        <v>0.00044</v>
      </c>
      <c r="Q1477" s="19">
        <f>Q1478+Q1480+Q1481+Q1482+Q1483+Q1484+Q1479</f>
        <v>0</v>
      </c>
      <c r="R1477" s="41">
        <f t="shared" si="225"/>
        <v>27.72</v>
      </c>
    </row>
    <row r="1478" spans="1:18" ht="12.75">
      <c r="A1478" s="7"/>
      <c r="B1478" s="7"/>
      <c r="C1478" s="44"/>
      <c r="D1478" s="160"/>
      <c r="E1478" s="20"/>
      <c r="F1478" s="20" t="s">
        <v>410</v>
      </c>
      <c r="G1478" s="8">
        <v>421</v>
      </c>
      <c r="H1478" s="173" t="s">
        <v>59</v>
      </c>
      <c r="I1478" s="18">
        <v>100500</v>
      </c>
      <c r="J1478" s="18">
        <v>100500</v>
      </c>
      <c r="K1478" s="18">
        <v>100500</v>
      </c>
      <c r="L1478" s="206"/>
      <c r="M1478" s="206"/>
      <c r="N1478" s="206">
        <f t="shared" si="230"/>
        <v>100</v>
      </c>
      <c r="O1478" s="18">
        <v>27.72</v>
      </c>
      <c r="P1478" s="206">
        <f t="shared" si="224"/>
        <v>0.027582089552238804</v>
      </c>
      <c r="Q1478" s="18"/>
      <c r="R1478" s="41">
        <f t="shared" si="225"/>
        <v>27.72</v>
      </c>
    </row>
    <row r="1479" spans="1:18" ht="12.75">
      <c r="A1479" s="7"/>
      <c r="B1479" s="7"/>
      <c r="C1479" s="44"/>
      <c r="D1479" s="160"/>
      <c r="E1479" s="20"/>
      <c r="F1479" s="20" t="s">
        <v>411</v>
      </c>
      <c r="G1479" s="8">
        <v>422</v>
      </c>
      <c r="H1479" s="173" t="s">
        <v>62</v>
      </c>
      <c r="I1479" s="18">
        <v>0</v>
      </c>
      <c r="J1479" s="18">
        <v>0</v>
      </c>
      <c r="K1479" s="18">
        <v>0</v>
      </c>
      <c r="L1479" s="206"/>
      <c r="M1479" s="206"/>
      <c r="N1479" s="206">
        <v>0</v>
      </c>
      <c r="O1479" s="18">
        <v>0</v>
      </c>
      <c r="P1479" s="206">
        <v>0</v>
      </c>
      <c r="Q1479" s="18"/>
      <c r="R1479" s="41">
        <f t="shared" si="225"/>
        <v>0</v>
      </c>
    </row>
    <row r="1480" spans="1:18" ht="12.75">
      <c r="A1480" s="7"/>
      <c r="B1480" s="7"/>
      <c r="C1480" s="44"/>
      <c r="D1480" s="160"/>
      <c r="E1480" s="20"/>
      <c r="F1480" s="20" t="s">
        <v>412</v>
      </c>
      <c r="G1480" s="8">
        <v>423</v>
      </c>
      <c r="H1480" s="173" t="s">
        <v>42</v>
      </c>
      <c r="I1480" s="18">
        <v>2121000</v>
      </c>
      <c r="J1480" s="18">
        <v>2121000</v>
      </c>
      <c r="K1480" s="18">
        <v>2121000</v>
      </c>
      <c r="L1480" s="206"/>
      <c r="M1480" s="206"/>
      <c r="N1480" s="206">
        <f t="shared" si="230"/>
        <v>100</v>
      </c>
      <c r="O1480" s="18"/>
      <c r="P1480" s="206">
        <f t="shared" si="224"/>
        <v>0</v>
      </c>
      <c r="Q1480" s="18"/>
      <c r="R1480" s="41">
        <f t="shared" si="225"/>
        <v>0</v>
      </c>
    </row>
    <row r="1481" spans="1:18" ht="12.75">
      <c r="A1481" s="7"/>
      <c r="B1481" s="7"/>
      <c r="C1481" s="44"/>
      <c r="D1481" s="160"/>
      <c r="E1481" s="20"/>
      <c r="F1481" s="20" t="s">
        <v>413</v>
      </c>
      <c r="G1481" s="8">
        <v>424</v>
      </c>
      <c r="H1481" s="173" t="s">
        <v>68</v>
      </c>
      <c r="I1481" s="18">
        <v>3833500</v>
      </c>
      <c r="J1481" s="18">
        <v>3833500</v>
      </c>
      <c r="K1481" s="18">
        <v>3833500</v>
      </c>
      <c r="L1481" s="206"/>
      <c r="M1481" s="206"/>
      <c r="N1481" s="206">
        <f t="shared" si="230"/>
        <v>100</v>
      </c>
      <c r="O1481" s="18"/>
      <c r="P1481" s="206">
        <f t="shared" si="224"/>
        <v>0</v>
      </c>
      <c r="Q1481" s="297"/>
      <c r="R1481" s="41">
        <f t="shared" si="225"/>
        <v>0</v>
      </c>
    </row>
    <row r="1482" spans="1:18" ht="12.75">
      <c r="A1482" s="7"/>
      <c r="B1482" s="7"/>
      <c r="C1482" s="44"/>
      <c r="D1482" s="160"/>
      <c r="E1482" s="20"/>
      <c r="F1482" s="20" t="s">
        <v>414</v>
      </c>
      <c r="G1482" s="8">
        <v>425</v>
      </c>
      <c r="H1482" s="173" t="s">
        <v>69</v>
      </c>
      <c r="I1482" s="18">
        <v>145000</v>
      </c>
      <c r="J1482" s="18">
        <v>145000</v>
      </c>
      <c r="K1482" s="18">
        <v>145000</v>
      </c>
      <c r="L1482" s="206"/>
      <c r="M1482" s="206"/>
      <c r="N1482" s="206">
        <f t="shared" si="230"/>
        <v>100</v>
      </c>
      <c r="O1482" s="18"/>
      <c r="P1482" s="206">
        <f t="shared" si="224"/>
        <v>0</v>
      </c>
      <c r="Q1482" s="18"/>
      <c r="R1482" s="41">
        <f t="shared" si="225"/>
        <v>0</v>
      </c>
    </row>
    <row r="1483" spans="1:18" ht="12.75">
      <c r="A1483" s="7"/>
      <c r="B1483" s="7"/>
      <c r="C1483" s="44"/>
      <c r="D1483" s="160"/>
      <c r="E1483" s="20"/>
      <c r="F1483" s="20" t="s">
        <v>415</v>
      </c>
      <c r="G1483" s="8">
        <v>426</v>
      </c>
      <c r="H1483" s="173" t="s">
        <v>72</v>
      </c>
      <c r="I1483" s="18">
        <v>50000</v>
      </c>
      <c r="J1483" s="18">
        <v>50000</v>
      </c>
      <c r="K1483" s="18">
        <v>50000</v>
      </c>
      <c r="L1483" s="206"/>
      <c r="M1483" s="206"/>
      <c r="N1483" s="206">
        <f t="shared" si="230"/>
        <v>100</v>
      </c>
      <c r="O1483" s="18"/>
      <c r="P1483" s="206">
        <f t="shared" si="224"/>
        <v>0</v>
      </c>
      <c r="Q1483" s="18">
        <v>0</v>
      </c>
      <c r="R1483" s="41">
        <f t="shared" si="225"/>
        <v>0</v>
      </c>
    </row>
    <row r="1484" spans="1:18" ht="12.75">
      <c r="A1484" s="7"/>
      <c r="B1484" s="7"/>
      <c r="C1484" s="44"/>
      <c r="D1484" s="160"/>
      <c r="E1484" s="20"/>
      <c r="F1484" s="20" t="s">
        <v>416</v>
      </c>
      <c r="G1484" s="8">
        <v>512</v>
      </c>
      <c r="H1484" s="173" t="s">
        <v>92</v>
      </c>
      <c r="I1484" s="18">
        <v>50000</v>
      </c>
      <c r="J1484" s="18">
        <v>50000</v>
      </c>
      <c r="K1484" s="18">
        <v>50000</v>
      </c>
      <c r="L1484" s="206"/>
      <c r="M1484" s="206"/>
      <c r="N1484" s="206">
        <f t="shared" si="230"/>
        <v>100</v>
      </c>
      <c r="O1484" s="18"/>
      <c r="P1484" s="206">
        <f t="shared" si="224"/>
        <v>0</v>
      </c>
      <c r="Q1484" s="18">
        <v>0</v>
      </c>
      <c r="R1484" s="41">
        <f t="shared" si="225"/>
        <v>0</v>
      </c>
    </row>
    <row r="1485" spans="1:18" ht="12.75">
      <c r="A1485" s="7"/>
      <c r="B1485" s="7"/>
      <c r="C1485" s="44"/>
      <c r="D1485" s="160"/>
      <c r="E1485" s="20"/>
      <c r="F1485" s="276"/>
      <c r="G1485" s="8"/>
      <c r="H1485" s="15" t="s">
        <v>145</v>
      </c>
      <c r="I1485" s="19"/>
      <c r="J1485" s="19"/>
      <c r="K1485" s="19"/>
      <c r="L1485" s="206"/>
      <c r="M1485" s="206"/>
      <c r="N1485" s="206">
        <v>0</v>
      </c>
      <c r="O1485" s="19"/>
      <c r="P1485" s="206"/>
      <c r="Q1485" s="19"/>
      <c r="R1485" s="41">
        <f t="shared" si="225"/>
        <v>0</v>
      </c>
    </row>
    <row r="1486" spans="1:18" ht="12.75">
      <c r="A1486" s="7"/>
      <c r="B1486" s="7"/>
      <c r="C1486" s="44"/>
      <c r="D1486" s="160"/>
      <c r="E1486" s="20"/>
      <c r="F1486" s="276"/>
      <c r="G1486" s="20" t="s">
        <v>52</v>
      </c>
      <c r="H1486" s="173" t="s">
        <v>45</v>
      </c>
      <c r="I1486" s="18">
        <f>I1414</f>
        <v>13059390</v>
      </c>
      <c r="J1486" s="18">
        <f>J1414</f>
        <v>12979390</v>
      </c>
      <c r="K1486" s="18">
        <f>K1414</f>
        <v>13320123</v>
      </c>
      <c r="L1486" s="206">
        <f>(K1486/I1486)*100</f>
        <v>101.99651744836473</v>
      </c>
      <c r="M1486" s="206">
        <f t="shared" si="227"/>
        <v>102.62518500484231</v>
      </c>
      <c r="N1486" s="206">
        <f t="shared" si="230"/>
        <v>101.99651744836473</v>
      </c>
      <c r="O1486" s="18">
        <f>O1414</f>
        <v>2781963.78</v>
      </c>
      <c r="P1486" s="206">
        <f t="shared" si="224"/>
        <v>20.885421103093414</v>
      </c>
      <c r="Q1486" s="18">
        <f>Q1414</f>
        <v>0</v>
      </c>
      <c r="R1486" s="41">
        <f t="shared" si="225"/>
        <v>2781963.78</v>
      </c>
    </row>
    <row r="1487" spans="1:18" ht="12.75">
      <c r="A1487" s="7"/>
      <c r="B1487" s="7"/>
      <c r="C1487" s="44"/>
      <c r="D1487" s="160"/>
      <c r="E1487" s="20"/>
      <c r="F1487" s="276"/>
      <c r="G1487" s="20" t="s">
        <v>80</v>
      </c>
      <c r="H1487" s="173" t="s">
        <v>585</v>
      </c>
      <c r="I1487" s="18">
        <v>0</v>
      </c>
      <c r="J1487" s="18">
        <v>0</v>
      </c>
      <c r="K1487" s="18">
        <v>0</v>
      </c>
      <c r="L1487" s="206">
        <v>0</v>
      </c>
      <c r="M1487" s="206">
        <v>0</v>
      </c>
      <c r="N1487" s="206">
        <v>0</v>
      </c>
      <c r="O1487" s="18">
        <v>0</v>
      </c>
      <c r="P1487" s="206">
        <v>0</v>
      </c>
      <c r="Q1487" s="18">
        <v>0</v>
      </c>
      <c r="R1487" s="41">
        <f t="shared" si="225"/>
        <v>0</v>
      </c>
    </row>
    <row r="1488" spans="1:18" ht="12.75" hidden="1">
      <c r="A1488" s="7"/>
      <c r="B1488" s="7"/>
      <c r="C1488" s="44"/>
      <c r="D1488" s="160"/>
      <c r="E1488" s="20"/>
      <c r="F1488" s="276"/>
      <c r="G1488" s="20" t="s">
        <v>80</v>
      </c>
      <c r="H1488" s="173" t="s">
        <v>585</v>
      </c>
      <c r="I1488" s="18"/>
      <c r="J1488" s="18"/>
      <c r="K1488" s="18"/>
      <c r="L1488" s="206" t="e">
        <f>(K1488/I1488)*100</f>
        <v>#DIV/0!</v>
      </c>
      <c r="M1488" s="206" t="e">
        <f t="shared" si="227"/>
        <v>#DIV/0!</v>
      </c>
      <c r="N1488" s="206" t="e">
        <f t="shared" si="230"/>
        <v>#DIV/0!</v>
      </c>
      <c r="O1488" s="18"/>
      <c r="P1488" s="206" t="e">
        <f t="shared" si="224"/>
        <v>#DIV/0!</v>
      </c>
      <c r="Q1488" s="18">
        <f>Q1417</f>
        <v>0</v>
      </c>
      <c r="R1488" s="41">
        <f t="shared" si="225"/>
        <v>0</v>
      </c>
    </row>
    <row r="1489" spans="1:18" ht="12.75">
      <c r="A1489" s="7"/>
      <c r="B1489" s="7"/>
      <c r="C1489" s="44"/>
      <c r="D1489" s="160"/>
      <c r="E1489" s="20"/>
      <c r="F1489" s="276"/>
      <c r="G1489" s="20"/>
      <c r="H1489" s="15" t="s">
        <v>146</v>
      </c>
      <c r="I1489" s="19">
        <f>I1486+I1487</f>
        <v>13059390</v>
      </c>
      <c r="J1489" s="19">
        <f>J1486+J1487</f>
        <v>12979390</v>
      </c>
      <c r="K1489" s="19">
        <f>K1486+K1487</f>
        <v>13320123</v>
      </c>
      <c r="L1489" s="206">
        <f>(K1489/I1489)*100</f>
        <v>101.99651744836473</v>
      </c>
      <c r="M1489" s="206">
        <f t="shared" si="227"/>
        <v>102.62518500484231</v>
      </c>
      <c r="N1489" s="206">
        <f t="shared" si="230"/>
        <v>101.99651744836473</v>
      </c>
      <c r="O1489" s="19">
        <f>O1486+O1487</f>
        <v>2781963.78</v>
      </c>
      <c r="P1489" s="206">
        <f aca="true" t="shared" si="231" ref="P1489:P1552">O1489/K1489*100</f>
        <v>20.885421103093414</v>
      </c>
      <c r="Q1489" s="19">
        <f>Q1486+Q1487</f>
        <v>0</v>
      </c>
      <c r="R1489" s="41">
        <f t="shared" si="225"/>
        <v>2781963.78</v>
      </c>
    </row>
    <row r="1490" spans="1:18" ht="12.75">
      <c r="A1490" s="7"/>
      <c r="B1490" s="7"/>
      <c r="C1490" s="44"/>
      <c r="D1490" s="160"/>
      <c r="E1490" s="20"/>
      <c r="F1490" s="276"/>
      <c r="G1490" s="8"/>
      <c r="H1490" s="15" t="s">
        <v>449</v>
      </c>
      <c r="I1490" s="19">
        <f>I1414</f>
        <v>13059390</v>
      </c>
      <c r="J1490" s="19">
        <f>J1414</f>
        <v>12979390</v>
      </c>
      <c r="K1490" s="19">
        <f>K1414</f>
        <v>13320123</v>
      </c>
      <c r="L1490" s="206">
        <f>(K1490/I1490)*100</f>
        <v>101.99651744836473</v>
      </c>
      <c r="M1490" s="206">
        <f t="shared" si="227"/>
        <v>102.62518500484231</v>
      </c>
      <c r="N1490" s="206">
        <f t="shared" si="230"/>
        <v>101.99651744836473</v>
      </c>
      <c r="O1490" s="19">
        <f>O1414</f>
        <v>2781963.78</v>
      </c>
      <c r="P1490" s="206">
        <f t="shared" si="231"/>
        <v>20.885421103093414</v>
      </c>
      <c r="Q1490" s="19">
        <f>Q1414</f>
        <v>0</v>
      </c>
      <c r="R1490" s="41">
        <f t="shared" si="225"/>
        <v>2781963.78</v>
      </c>
    </row>
    <row r="1491" spans="1:18" ht="12.75">
      <c r="A1491" s="7"/>
      <c r="B1491" s="7"/>
      <c r="C1491" s="44"/>
      <c r="D1491" s="160"/>
      <c r="E1491" s="20"/>
      <c r="F1491" s="276"/>
      <c r="G1491" s="20" t="s">
        <v>199</v>
      </c>
      <c r="H1491" s="173" t="s">
        <v>941</v>
      </c>
      <c r="I1491" s="19">
        <f aca="true" t="shared" si="232" ref="I1491:K1492">I1486</f>
        <v>13059390</v>
      </c>
      <c r="J1491" s="19">
        <f t="shared" si="232"/>
        <v>12979390</v>
      </c>
      <c r="K1491" s="19">
        <f t="shared" si="232"/>
        <v>13320123</v>
      </c>
      <c r="L1491" s="206">
        <f>(K1491/I1491)*100</f>
        <v>101.99651744836473</v>
      </c>
      <c r="M1491" s="206">
        <f t="shared" si="227"/>
        <v>102.62518500484231</v>
      </c>
      <c r="N1491" s="206">
        <f t="shared" si="230"/>
        <v>101.99651744836473</v>
      </c>
      <c r="O1491" s="19">
        <f>O1486</f>
        <v>2781963.78</v>
      </c>
      <c r="P1491" s="206">
        <f t="shared" si="231"/>
        <v>20.885421103093414</v>
      </c>
      <c r="Q1491" s="19">
        <f>Q1486</f>
        <v>0</v>
      </c>
      <c r="R1491" s="41">
        <f t="shared" si="225"/>
        <v>2781963.78</v>
      </c>
    </row>
    <row r="1492" spans="1:18" ht="12.75">
      <c r="A1492" s="7"/>
      <c r="B1492" s="7"/>
      <c r="C1492" s="44"/>
      <c r="D1492" s="160"/>
      <c r="E1492" s="20"/>
      <c r="F1492" s="276"/>
      <c r="G1492" s="20" t="s">
        <v>80</v>
      </c>
      <c r="H1492" s="173" t="s">
        <v>585</v>
      </c>
      <c r="I1492" s="19">
        <f t="shared" si="232"/>
        <v>0</v>
      </c>
      <c r="J1492" s="19">
        <f t="shared" si="232"/>
        <v>0</v>
      </c>
      <c r="K1492" s="19">
        <f t="shared" si="232"/>
        <v>0</v>
      </c>
      <c r="L1492" s="206">
        <v>0</v>
      </c>
      <c r="M1492" s="206">
        <v>0</v>
      </c>
      <c r="N1492" s="206">
        <v>0</v>
      </c>
      <c r="O1492" s="19">
        <f>O1487</f>
        <v>0</v>
      </c>
      <c r="P1492" s="206">
        <v>0</v>
      </c>
      <c r="Q1492" s="19">
        <f>Q1487</f>
        <v>0</v>
      </c>
      <c r="R1492" s="41">
        <f t="shared" si="225"/>
        <v>0</v>
      </c>
    </row>
    <row r="1493" spans="1:18" ht="12.75" hidden="1">
      <c r="A1493" s="7"/>
      <c r="B1493" s="7"/>
      <c r="C1493" s="44"/>
      <c r="D1493" s="160"/>
      <c r="E1493" s="20"/>
      <c r="F1493" s="276"/>
      <c r="G1493" s="20" t="s">
        <v>80</v>
      </c>
      <c r="H1493" s="173" t="s">
        <v>585</v>
      </c>
      <c r="I1493" s="19"/>
      <c r="J1493" s="19"/>
      <c r="K1493" s="19"/>
      <c r="L1493" s="206" t="e">
        <f>(K1493/I1493)*100</f>
        <v>#DIV/0!</v>
      </c>
      <c r="M1493" s="206" t="e">
        <f t="shared" si="227"/>
        <v>#DIV/0!</v>
      </c>
      <c r="N1493" s="206" t="e">
        <f t="shared" si="230"/>
        <v>#DIV/0!</v>
      </c>
      <c r="O1493" s="19"/>
      <c r="P1493" s="206" t="e">
        <f t="shared" si="231"/>
        <v>#DIV/0!</v>
      </c>
      <c r="Q1493" s="18">
        <f>Q1490</f>
        <v>0</v>
      </c>
      <c r="R1493" s="41">
        <f aca="true" t="shared" si="233" ref="R1493:R1556">O1493+Q1493</f>
        <v>0</v>
      </c>
    </row>
    <row r="1494" spans="1:18" ht="12.75">
      <c r="A1494" s="7"/>
      <c r="B1494" s="7"/>
      <c r="C1494" s="44"/>
      <c r="D1494" s="160"/>
      <c r="E1494" s="20"/>
      <c r="F1494" s="276"/>
      <c r="G1494" s="8"/>
      <c r="H1494" s="15" t="s">
        <v>450</v>
      </c>
      <c r="I1494" s="19">
        <f>I1490</f>
        <v>13059390</v>
      </c>
      <c r="J1494" s="19">
        <f>J1490</f>
        <v>12979390</v>
      </c>
      <c r="K1494" s="19">
        <f>K1490</f>
        <v>13320123</v>
      </c>
      <c r="L1494" s="206">
        <f>(K1494/I1494)*100</f>
        <v>101.99651744836473</v>
      </c>
      <c r="M1494" s="206">
        <f t="shared" si="227"/>
        <v>102.62518500484231</v>
      </c>
      <c r="N1494" s="206">
        <f t="shared" si="230"/>
        <v>101.99651744836473</v>
      </c>
      <c r="O1494" s="19">
        <f>O1490</f>
        <v>2781963.78</v>
      </c>
      <c r="P1494" s="206">
        <f t="shared" si="231"/>
        <v>20.885421103093414</v>
      </c>
      <c r="Q1494" s="19">
        <f>Q1490</f>
        <v>0</v>
      </c>
      <c r="R1494" s="41">
        <f t="shared" si="233"/>
        <v>2781963.78</v>
      </c>
    </row>
    <row r="1495" spans="1:18" ht="25.5">
      <c r="A1495" s="7"/>
      <c r="B1495" s="7"/>
      <c r="C1495" s="44"/>
      <c r="D1495" s="160"/>
      <c r="E1495" s="20"/>
      <c r="F1495" s="276"/>
      <c r="G1495" s="8"/>
      <c r="H1495" s="212" t="str">
        <f>"ИЗВОРИ ФИНАНСИРАЊА ЗА ПРОГРАМ "&amp;D1415&amp;" "&amp;H1415</f>
        <v>ИЗВОРИ ФИНАНСИРАЊА ЗА ПРОГРАМ 1502 ПРОГРАМ 4 - РАЗВОЈ ТУРИЗМА</v>
      </c>
      <c r="I1495" s="19">
        <f>SUM(I1496:I1497)</f>
        <v>13059390</v>
      </c>
      <c r="J1495" s="19">
        <f>SUM(J1496:J1497)</f>
        <v>12979390</v>
      </c>
      <c r="K1495" s="19">
        <f>SUM(K1496:K1497)</f>
        <v>13320123</v>
      </c>
      <c r="L1495" s="206">
        <f>(K1495/I1495)*100</f>
        <v>101.99651744836473</v>
      </c>
      <c r="M1495" s="206">
        <f t="shared" si="227"/>
        <v>102.62518500484231</v>
      </c>
      <c r="N1495" s="206">
        <f t="shared" si="230"/>
        <v>101.99651744836473</v>
      </c>
      <c r="O1495" s="19">
        <f>SUM(O1496:O1497)</f>
        <v>2781963.78</v>
      </c>
      <c r="P1495" s="206">
        <f t="shared" si="231"/>
        <v>20.885421103093414</v>
      </c>
      <c r="Q1495" s="19">
        <f>SUM(Q1496:Q1497)</f>
        <v>0</v>
      </c>
      <c r="R1495" s="41">
        <f t="shared" si="233"/>
        <v>2781963.78</v>
      </c>
    </row>
    <row r="1496" spans="1:18" ht="12.75">
      <c r="A1496" s="7"/>
      <c r="B1496" s="7"/>
      <c r="C1496" s="44"/>
      <c r="D1496" s="160"/>
      <c r="E1496" s="20" t="s">
        <v>27</v>
      </c>
      <c r="F1496" s="276"/>
      <c r="G1496" s="20" t="s">
        <v>52</v>
      </c>
      <c r="H1496" s="173" t="s">
        <v>45</v>
      </c>
      <c r="I1496" s="19">
        <f aca="true" t="shared" si="234" ref="I1496:K1497">I1486</f>
        <v>13059390</v>
      </c>
      <c r="J1496" s="19">
        <f t="shared" si="234"/>
        <v>12979390</v>
      </c>
      <c r="K1496" s="19">
        <f t="shared" si="234"/>
        <v>13320123</v>
      </c>
      <c r="L1496" s="206">
        <f>(K1496/I1496)*100</f>
        <v>101.99651744836473</v>
      </c>
      <c r="M1496" s="206">
        <f t="shared" si="227"/>
        <v>102.62518500484231</v>
      </c>
      <c r="N1496" s="206">
        <f t="shared" si="230"/>
        <v>101.99651744836473</v>
      </c>
      <c r="O1496" s="19">
        <f>O1486</f>
        <v>2781963.78</v>
      </c>
      <c r="P1496" s="206">
        <f t="shared" si="231"/>
        <v>20.885421103093414</v>
      </c>
      <c r="Q1496" s="19">
        <f>Q1486</f>
        <v>0</v>
      </c>
      <c r="R1496" s="41">
        <f t="shared" si="233"/>
        <v>2781963.78</v>
      </c>
    </row>
    <row r="1497" spans="1:18" ht="12.75">
      <c r="A1497" s="7"/>
      <c r="B1497" s="7"/>
      <c r="C1497" s="44"/>
      <c r="D1497" s="160"/>
      <c r="E1497" s="20" t="s">
        <v>28</v>
      </c>
      <c r="F1497" s="276"/>
      <c r="G1497" s="20" t="s">
        <v>53</v>
      </c>
      <c r="H1497" s="173" t="s">
        <v>84</v>
      </c>
      <c r="I1497" s="19">
        <f t="shared" si="234"/>
        <v>0</v>
      </c>
      <c r="J1497" s="19">
        <f t="shared" si="234"/>
        <v>0</v>
      </c>
      <c r="K1497" s="19">
        <f t="shared" si="234"/>
        <v>0</v>
      </c>
      <c r="L1497" s="206">
        <v>0</v>
      </c>
      <c r="M1497" s="206">
        <v>0</v>
      </c>
      <c r="N1497" s="206">
        <v>0</v>
      </c>
      <c r="O1497" s="19">
        <f>O1487</f>
        <v>0</v>
      </c>
      <c r="P1497" s="206">
        <v>0</v>
      </c>
      <c r="Q1497" s="19">
        <f>Q1487</f>
        <v>0</v>
      </c>
      <c r="R1497" s="41">
        <f t="shared" si="233"/>
        <v>0</v>
      </c>
    </row>
    <row r="1498" spans="1:18" ht="13.5" customHeight="1">
      <c r="A1498" s="13"/>
      <c r="B1498" s="14"/>
      <c r="C1498" s="14"/>
      <c r="D1498" s="220"/>
      <c r="E1498" s="16"/>
      <c r="F1498" s="276"/>
      <c r="G1498" s="13"/>
      <c r="H1498" s="202" t="s">
        <v>95</v>
      </c>
      <c r="I1498" s="206">
        <f aca="true" t="shared" si="235" ref="I1498:K1502">I1499</f>
        <v>6960000</v>
      </c>
      <c r="J1498" s="206">
        <f t="shared" si="235"/>
        <v>7500000</v>
      </c>
      <c r="K1498" s="206">
        <f t="shared" si="235"/>
        <v>8500000</v>
      </c>
      <c r="L1498" s="206">
        <f>(K1498/I1498)*100</f>
        <v>122.12643678160919</v>
      </c>
      <c r="M1498" s="206">
        <f t="shared" si="227"/>
        <v>113.33333333333333</v>
      </c>
      <c r="N1498" s="206">
        <f t="shared" si="230"/>
        <v>122.12643678160919</v>
      </c>
      <c r="O1498" s="206">
        <f aca="true" t="shared" si="236" ref="O1498:Q1502">O1499</f>
        <v>4058160.58</v>
      </c>
      <c r="P1498" s="206">
        <f t="shared" si="231"/>
        <v>47.74306564705883</v>
      </c>
      <c r="Q1498" s="206">
        <f t="shared" si="236"/>
        <v>0</v>
      </c>
      <c r="R1498" s="41">
        <f t="shared" si="233"/>
        <v>4058160.58</v>
      </c>
    </row>
    <row r="1499" spans="1:18" ht="13.5" customHeight="1">
      <c r="A1499" s="13"/>
      <c r="B1499" s="13"/>
      <c r="C1499" s="14"/>
      <c r="D1499" s="160" t="s">
        <v>621</v>
      </c>
      <c r="E1499" s="160"/>
      <c r="F1499" s="318"/>
      <c r="G1499" s="14"/>
      <c r="H1499" s="15" t="s">
        <v>620</v>
      </c>
      <c r="I1499" s="206">
        <f t="shared" si="235"/>
        <v>6960000</v>
      </c>
      <c r="J1499" s="206">
        <f t="shared" si="235"/>
        <v>7500000</v>
      </c>
      <c r="K1499" s="206">
        <f t="shared" si="235"/>
        <v>8500000</v>
      </c>
      <c r="L1499" s="206">
        <f>(K1499/I1499)*100</f>
        <v>122.12643678160919</v>
      </c>
      <c r="M1499" s="206">
        <f t="shared" si="227"/>
        <v>113.33333333333333</v>
      </c>
      <c r="N1499" s="206">
        <f t="shared" si="230"/>
        <v>122.12643678160919</v>
      </c>
      <c r="O1499" s="206">
        <f t="shared" si="236"/>
        <v>4058160.58</v>
      </c>
      <c r="P1499" s="206">
        <f t="shared" si="231"/>
        <v>47.74306564705883</v>
      </c>
      <c r="Q1499" s="206">
        <f t="shared" si="236"/>
        <v>0</v>
      </c>
      <c r="R1499" s="41">
        <f t="shared" si="233"/>
        <v>4058160.58</v>
      </c>
    </row>
    <row r="1500" spans="1:18" ht="25.5">
      <c r="A1500" s="13"/>
      <c r="B1500" s="13"/>
      <c r="C1500" s="14"/>
      <c r="D1500" s="220"/>
      <c r="E1500" s="16"/>
      <c r="F1500" s="276"/>
      <c r="G1500" s="13"/>
      <c r="H1500" s="15" t="s">
        <v>816</v>
      </c>
      <c r="I1500" s="206">
        <f t="shared" si="235"/>
        <v>6960000</v>
      </c>
      <c r="J1500" s="206">
        <f t="shared" si="235"/>
        <v>7500000</v>
      </c>
      <c r="K1500" s="206">
        <f t="shared" si="235"/>
        <v>8500000</v>
      </c>
      <c r="L1500" s="206">
        <f>(K1500/I1500)*100</f>
        <v>122.12643678160919</v>
      </c>
      <c r="M1500" s="206">
        <f t="shared" si="227"/>
        <v>113.33333333333333</v>
      </c>
      <c r="N1500" s="206">
        <f t="shared" si="230"/>
        <v>122.12643678160919</v>
      </c>
      <c r="O1500" s="206">
        <f t="shared" si="236"/>
        <v>4058160.58</v>
      </c>
      <c r="P1500" s="206">
        <f t="shared" si="231"/>
        <v>47.74306564705883</v>
      </c>
      <c r="Q1500" s="206">
        <f t="shared" si="236"/>
        <v>0</v>
      </c>
      <c r="R1500" s="41">
        <f t="shared" si="233"/>
        <v>4058160.58</v>
      </c>
    </row>
    <row r="1501" spans="1:18" ht="13.5" customHeight="1">
      <c r="A1501" s="13"/>
      <c r="B1501" s="13"/>
      <c r="C1501" s="14">
        <v>810</v>
      </c>
      <c r="D1501" s="220"/>
      <c r="E1501" s="16"/>
      <c r="F1501" s="276"/>
      <c r="G1501" s="13"/>
      <c r="H1501" s="15" t="s">
        <v>96</v>
      </c>
      <c r="I1501" s="206">
        <f t="shared" si="235"/>
        <v>6960000</v>
      </c>
      <c r="J1501" s="206">
        <f t="shared" si="235"/>
        <v>7500000</v>
      </c>
      <c r="K1501" s="206">
        <f t="shared" si="235"/>
        <v>8500000</v>
      </c>
      <c r="L1501" s="206">
        <f>(K1501/I1501)*100</f>
        <v>122.12643678160919</v>
      </c>
      <c r="M1501" s="206">
        <f t="shared" si="227"/>
        <v>113.33333333333333</v>
      </c>
      <c r="N1501" s="206">
        <f t="shared" si="230"/>
        <v>122.12643678160919</v>
      </c>
      <c r="O1501" s="206">
        <f t="shared" si="236"/>
        <v>4058160.58</v>
      </c>
      <c r="P1501" s="206">
        <f t="shared" si="231"/>
        <v>47.74306564705883</v>
      </c>
      <c r="Q1501" s="206">
        <f t="shared" si="236"/>
        <v>0</v>
      </c>
      <c r="R1501" s="41">
        <f t="shared" si="233"/>
        <v>4058160.58</v>
      </c>
    </row>
    <row r="1502" spans="1:18" ht="38.25">
      <c r="A1502" s="13"/>
      <c r="B1502" s="13"/>
      <c r="C1502" s="14"/>
      <c r="D1502" s="160" t="s">
        <v>622</v>
      </c>
      <c r="E1502" s="160"/>
      <c r="F1502" s="318"/>
      <c r="G1502" s="14"/>
      <c r="H1502" s="15" t="s">
        <v>623</v>
      </c>
      <c r="I1502" s="206">
        <f t="shared" si="235"/>
        <v>6960000</v>
      </c>
      <c r="J1502" s="206">
        <f t="shared" si="235"/>
        <v>7500000</v>
      </c>
      <c r="K1502" s="206">
        <f t="shared" si="235"/>
        <v>8500000</v>
      </c>
      <c r="L1502" s="206">
        <f>(K1502/I1502)*100</f>
        <v>122.12643678160919</v>
      </c>
      <c r="M1502" s="206">
        <f t="shared" si="227"/>
        <v>113.33333333333333</v>
      </c>
      <c r="N1502" s="206">
        <f t="shared" si="230"/>
        <v>122.12643678160919</v>
      </c>
      <c r="O1502" s="206">
        <f t="shared" si="236"/>
        <v>4058160.58</v>
      </c>
      <c r="P1502" s="206">
        <f t="shared" si="231"/>
        <v>47.74306564705883</v>
      </c>
      <c r="Q1502" s="206">
        <f t="shared" si="236"/>
        <v>0</v>
      </c>
      <c r="R1502" s="41">
        <f t="shared" si="233"/>
        <v>4058160.58</v>
      </c>
    </row>
    <row r="1503" spans="1:18" ht="12.75">
      <c r="A1503" s="13"/>
      <c r="B1503" s="13"/>
      <c r="C1503" s="14"/>
      <c r="D1503" s="20"/>
      <c r="E1503" s="160"/>
      <c r="F1503" s="20" t="s">
        <v>346</v>
      </c>
      <c r="G1503" s="17">
        <v>454</v>
      </c>
      <c r="H1503" s="173" t="s">
        <v>561</v>
      </c>
      <c r="I1503" s="41">
        <v>6960000</v>
      </c>
      <c r="J1503" s="41">
        <v>7500000</v>
      </c>
      <c r="K1503" s="41">
        <v>8500000</v>
      </c>
      <c r="L1503" s="206"/>
      <c r="M1503" s="206">
        <f t="shared" si="227"/>
        <v>113.33333333333333</v>
      </c>
      <c r="N1503" s="206">
        <f t="shared" si="230"/>
        <v>122.12643678160919</v>
      </c>
      <c r="O1503" s="41">
        <v>4058160.58</v>
      </c>
      <c r="P1503" s="206">
        <f t="shared" si="231"/>
        <v>47.74306564705883</v>
      </c>
      <c r="Q1503" s="206">
        <v>0</v>
      </c>
      <c r="R1503" s="41">
        <f t="shared" si="233"/>
        <v>4058160.58</v>
      </c>
    </row>
    <row r="1504" spans="1:18" ht="13.5" customHeight="1" hidden="1">
      <c r="A1504" s="13"/>
      <c r="B1504" s="13"/>
      <c r="C1504" s="14"/>
      <c r="D1504" s="220"/>
      <c r="E1504" s="16"/>
      <c r="F1504" s="276" t="s">
        <v>403</v>
      </c>
      <c r="G1504" s="13">
        <v>411</v>
      </c>
      <c r="H1504" s="166" t="s">
        <v>117</v>
      </c>
      <c r="I1504" s="41"/>
      <c r="J1504" s="41"/>
      <c r="K1504" s="41"/>
      <c r="L1504" s="206" t="e">
        <f>(K1504/I1504)*100</f>
        <v>#DIV/0!</v>
      </c>
      <c r="M1504" s="206" t="e">
        <f t="shared" si="227"/>
        <v>#DIV/0!</v>
      </c>
      <c r="N1504" s="206" t="e">
        <f t="shared" si="230"/>
        <v>#DIV/0!</v>
      </c>
      <c r="O1504" s="41"/>
      <c r="P1504" s="206" t="e">
        <f t="shared" si="231"/>
        <v>#DIV/0!</v>
      </c>
      <c r="Q1504" s="41">
        <v>0</v>
      </c>
      <c r="R1504" s="41">
        <f t="shared" si="233"/>
        <v>0</v>
      </c>
    </row>
    <row r="1505" spans="1:18" ht="13.5" customHeight="1" hidden="1">
      <c r="A1505" s="13"/>
      <c r="B1505" s="13"/>
      <c r="C1505" s="14"/>
      <c r="D1505" s="220"/>
      <c r="E1505" s="16"/>
      <c r="F1505" s="276" t="s">
        <v>404</v>
      </c>
      <c r="G1505" s="13">
        <v>412</v>
      </c>
      <c r="H1505" s="166" t="s">
        <v>38</v>
      </c>
      <c r="I1505" s="41"/>
      <c r="J1505" s="41"/>
      <c r="K1505" s="41"/>
      <c r="L1505" s="206" t="e">
        <f>(K1505/I1505)*100</f>
        <v>#DIV/0!</v>
      </c>
      <c r="M1505" s="206" t="e">
        <f t="shared" si="227"/>
        <v>#DIV/0!</v>
      </c>
      <c r="N1505" s="206" t="e">
        <f t="shared" si="230"/>
        <v>#DIV/0!</v>
      </c>
      <c r="O1505" s="41"/>
      <c r="P1505" s="206" t="e">
        <f t="shared" si="231"/>
        <v>#DIV/0!</v>
      </c>
      <c r="Q1505" s="41">
        <v>0</v>
      </c>
      <c r="R1505" s="41">
        <f t="shared" si="233"/>
        <v>0</v>
      </c>
    </row>
    <row r="1506" spans="1:18" ht="13.5" customHeight="1" hidden="1">
      <c r="A1506" s="13"/>
      <c r="B1506" s="13"/>
      <c r="C1506" s="14"/>
      <c r="D1506" s="220"/>
      <c r="E1506" s="16"/>
      <c r="F1506" s="276" t="s">
        <v>405</v>
      </c>
      <c r="G1506" s="13">
        <v>421</v>
      </c>
      <c r="H1506" s="166" t="s">
        <v>59</v>
      </c>
      <c r="I1506" s="206">
        <f>I1507+I1510+I1511+I1508+I1509</f>
        <v>0</v>
      </c>
      <c r="J1506" s="206">
        <f>J1507+J1510+J1511+J1508+J1509</f>
        <v>0</v>
      </c>
      <c r="K1506" s="206">
        <f>K1507+K1510+K1511+K1508+K1509</f>
        <v>0</v>
      </c>
      <c r="L1506" s="206" t="e">
        <f>(K1506/I1506)*100</f>
        <v>#DIV/0!</v>
      </c>
      <c r="M1506" s="206" t="e">
        <f t="shared" si="227"/>
        <v>#DIV/0!</v>
      </c>
      <c r="N1506" s="206" t="e">
        <f t="shared" si="230"/>
        <v>#DIV/0!</v>
      </c>
      <c r="O1506" s="206">
        <f>O1507+O1510+O1511+O1508+O1509</f>
        <v>0</v>
      </c>
      <c r="P1506" s="206" t="e">
        <f t="shared" si="231"/>
        <v>#DIV/0!</v>
      </c>
      <c r="Q1506" s="206">
        <f>Q1508+Q1510+Q1511</f>
        <v>0</v>
      </c>
      <c r="R1506" s="41">
        <f t="shared" si="233"/>
        <v>0</v>
      </c>
    </row>
    <row r="1507" spans="1:18" ht="13.5" customHeight="1" hidden="1">
      <c r="A1507" s="13"/>
      <c r="B1507" s="13"/>
      <c r="C1507" s="14"/>
      <c r="D1507" s="220"/>
      <c r="E1507" s="16"/>
      <c r="F1507" s="276"/>
      <c r="G1507" s="13"/>
      <c r="H1507" s="166" t="s">
        <v>485</v>
      </c>
      <c r="I1507" s="41"/>
      <c r="J1507" s="41"/>
      <c r="K1507" s="41"/>
      <c r="L1507" s="206"/>
      <c r="M1507" s="206" t="e">
        <f t="shared" si="227"/>
        <v>#DIV/0!</v>
      </c>
      <c r="N1507" s="206" t="e">
        <f t="shared" si="230"/>
        <v>#DIV/0!</v>
      </c>
      <c r="O1507" s="41"/>
      <c r="P1507" s="206" t="e">
        <f t="shared" si="231"/>
        <v>#DIV/0!</v>
      </c>
      <c r="Q1507" s="206">
        <v>0</v>
      </c>
      <c r="R1507" s="41">
        <f t="shared" si="233"/>
        <v>0</v>
      </c>
    </row>
    <row r="1508" spans="1:18" ht="13.5" customHeight="1" hidden="1">
      <c r="A1508" s="13"/>
      <c r="B1508" s="13"/>
      <c r="C1508" s="14"/>
      <c r="D1508" s="220"/>
      <c r="E1508" s="16"/>
      <c r="F1508" s="276"/>
      <c r="G1508" s="13"/>
      <c r="H1508" s="166" t="s">
        <v>208</v>
      </c>
      <c r="I1508" s="41"/>
      <c r="J1508" s="41"/>
      <c r="K1508" s="41"/>
      <c r="L1508" s="206"/>
      <c r="M1508" s="206" t="e">
        <f t="shared" si="227"/>
        <v>#DIV/0!</v>
      </c>
      <c r="N1508" s="206" t="e">
        <f t="shared" si="230"/>
        <v>#DIV/0!</v>
      </c>
      <c r="O1508" s="41"/>
      <c r="P1508" s="206" t="e">
        <f t="shared" si="231"/>
        <v>#DIV/0!</v>
      </c>
      <c r="Q1508" s="41">
        <v>0</v>
      </c>
      <c r="R1508" s="41">
        <f t="shared" si="233"/>
        <v>0</v>
      </c>
    </row>
    <row r="1509" spans="1:18" ht="13.5" customHeight="1" hidden="1">
      <c r="A1509" s="13"/>
      <c r="B1509" s="13"/>
      <c r="C1509" s="14"/>
      <c r="D1509" s="220"/>
      <c r="E1509" s="16"/>
      <c r="F1509" s="276"/>
      <c r="G1509" s="13"/>
      <c r="H1509" s="166" t="s">
        <v>500</v>
      </c>
      <c r="I1509" s="41"/>
      <c r="J1509" s="41"/>
      <c r="K1509" s="41"/>
      <c r="L1509" s="206"/>
      <c r="M1509" s="206" t="e">
        <f t="shared" si="227"/>
        <v>#DIV/0!</v>
      </c>
      <c r="N1509" s="206" t="e">
        <f t="shared" si="230"/>
        <v>#DIV/0!</v>
      </c>
      <c r="O1509" s="41"/>
      <c r="P1509" s="206" t="e">
        <f t="shared" si="231"/>
        <v>#DIV/0!</v>
      </c>
      <c r="Q1509" s="41">
        <v>0</v>
      </c>
      <c r="R1509" s="41">
        <f t="shared" si="233"/>
        <v>0</v>
      </c>
    </row>
    <row r="1510" spans="1:18" ht="13.5" customHeight="1" hidden="1">
      <c r="A1510" s="13"/>
      <c r="B1510" s="13"/>
      <c r="C1510" s="14"/>
      <c r="D1510" s="220"/>
      <c r="E1510" s="16"/>
      <c r="F1510" s="276"/>
      <c r="G1510" s="13"/>
      <c r="H1510" s="166" t="s">
        <v>213</v>
      </c>
      <c r="I1510" s="41"/>
      <c r="J1510" s="41"/>
      <c r="K1510" s="41"/>
      <c r="L1510" s="206"/>
      <c r="M1510" s="206" t="e">
        <f t="shared" si="227"/>
        <v>#DIV/0!</v>
      </c>
      <c r="N1510" s="206" t="e">
        <f t="shared" si="230"/>
        <v>#DIV/0!</v>
      </c>
      <c r="O1510" s="41"/>
      <c r="P1510" s="206" t="e">
        <f t="shared" si="231"/>
        <v>#DIV/0!</v>
      </c>
      <c r="Q1510" s="41">
        <v>0</v>
      </c>
      <c r="R1510" s="41">
        <f t="shared" si="233"/>
        <v>0</v>
      </c>
    </row>
    <row r="1511" spans="1:18" ht="13.5" customHeight="1" hidden="1">
      <c r="A1511" s="13"/>
      <c r="B1511" s="13"/>
      <c r="C1511" s="14"/>
      <c r="D1511" s="220"/>
      <c r="E1511" s="16"/>
      <c r="F1511" s="276"/>
      <c r="G1511" s="13"/>
      <c r="H1511" s="166" t="s">
        <v>512</v>
      </c>
      <c r="I1511" s="41"/>
      <c r="J1511" s="41"/>
      <c r="K1511" s="41"/>
      <c r="L1511" s="206"/>
      <c r="M1511" s="206" t="e">
        <f t="shared" si="227"/>
        <v>#DIV/0!</v>
      </c>
      <c r="N1511" s="206" t="e">
        <f t="shared" si="230"/>
        <v>#DIV/0!</v>
      </c>
      <c r="O1511" s="41"/>
      <c r="P1511" s="206" t="e">
        <f t="shared" si="231"/>
        <v>#DIV/0!</v>
      </c>
      <c r="Q1511" s="41">
        <v>0</v>
      </c>
      <c r="R1511" s="41">
        <f t="shared" si="233"/>
        <v>0</v>
      </c>
    </row>
    <row r="1512" spans="1:18" ht="13.5" customHeight="1" hidden="1">
      <c r="A1512" s="13"/>
      <c r="B1512" s="13"/>
      <c r="C1512" s="14"/>
      <c r="D1512" s="220"/>
      <c r="E1512" s="16"/>
      <c r="F1512" s="276" t="s">
        <v>406</v>
      </c>
      <c r="G1512" s="13">
        <v>422</v>
      </c>
      <c r="H1512" s="175" t="s">
        <v>62</v>
      </c>
      <c r="I1512" s="206"/>
      <c r="J1512" s="206"/>
      <c r="K1512" s="206"/>
      <c r="L1512" s="206" t="e">
        <f>(K1512/I1512)*100</f>
        <v>#DIV/0!</v>
      </c>
      <c r="M1512" s="206" t="e">
        <f t="shared" si="227"/>
        <v>#DIV/0!</v>
      </c>
      <c r="N1512" s="206" t="e">
        <f t="shared" si="230"/>
        <v>#DIV/0!</v>
      </c>
      <c r="O1512" s="206"/>
      <c r="P1512" s="206" t="e">
        <f t="shared" si="231"/>
        <v>#DIV/0!</v>
      </c>
      <c r="Q1512" s="41">
        <v>0</v>
      </c>
      <c r="R1512" s="41">
        <f t="shared" si="233"/>
        <v>0</v>
      </c>
    </row>
    <row r="1513" spans="1:18" ht="13.5" customHeight="1" hidden="1">
      <c r="A1513" s="13"/>
      <c r="B1513" s="13"/>
      <c r="C1513" s="14"/>
      <c r="D1513" s="220"/>
      <c r="E1513" s="16"/>
      <c r="F1513" s="276" t="s">
        <v>407</v>
      </c>
      <c r="G1513" s="13">
        <v>423</v>
      </c>
      <c r="H1513" s="175" t="s">
        <v>42</v>
      </c>
      <c r="I1513" s="206">
        <f>SUM(I1514:I1518)</f>
        <v>0</v>
      </c>
      <c r="J1513" s="206">
        <f>SUM(J1514:J1518)</f>
        <v>0</v>
      </c>
      <c r="K1513" s="206">
        <f>SUM(K1514:K1518)</f>
        <v>0</v>
      </c>
      <c r="L1513" s="206" t="e">
        <f>(K1513/I1513)*100</f>
        <v>#DIV/0!</v>
      </c>
      <c r="M1513" s="206" t="e">
        <f aca="true" t="shared" si="237" ref="M1513:M1580">(K1513/J1513)*100</f>
        <v>#DIV/0!</v>
      </c>
      <c r="N1513" s="206" t="e">
        <f t="shared" si="230"/>
        <v>#DIV/0!</v>
      </c>
      <c r="O1513" s="206">
        <f>SUM(O1514:O1518)</f>
        <v>0</v>
      </c>
      <c r="P1513" s="206" t="e">
        <f t="shared" si="231"/>
        <v>#DIV/0!</v>
      </c>
      <c r="Q1513" s="206">
        <f>SUM(Q1514:Q1516)</f>
        <v>0</v>
      </c>
      <c r="R1513" s="41">
        <f t="shared" si="233"/>
        <v>0</v>
      </c>
    </row>
    <row r="1514" spans="1:18" ht="13.5" customHeight="1" hidden="1">
      <c r="A1514" s="13"/>
      <c r="B1514" s="13"/>
      <c r="C1514" s="14"/>
      <c r="D1514" s="220"/>
      <c r="E1514" s="16"/>
      <c r="F1514" s="276"/>
      <c r="G1514" s="13"/>
      <c r="H1514" s="166" t="s">
        <v>471</v>
      </c>
      <c r="I1514" s="41"/>
      <c r="J1514" s="41"/>
      <c r="K1514" s="41"/>
      <c r="L1514" s="206"/>
      <c r="M1514" s="206" t="e">
        <f t="shared" si="237"/>
        <v>#DIV/0!</v>
      </c>
      <c r="N1514" s="206" t="e">
        <f t="shared" si="230"/>
        <v>#DIV/0!</v>
      </c>
      <c r="O1514" s="41"/>
      <c r="P1514" s="206" t="e">
        <f t="shared" si="231"/>
        <v>#DIV/0!</v>
      </c>
      <c r="Q1514" s="41">
        <v>0</v>
      </c>
      <c r="R1514" s="41">
        <f t="shared" si="233"/>
        <v>0</v>
      </c>
    </row>
    <row r="1515" spans="1:18" ht="13.5" customHeight="1" hidden="1">
      <c r="A1515" s="13"/>
      <c r="B1515" s="13"/>
      <c r="C1515" s="14"/>
      <c r="D1515" s="220"/>
      <c r="E1515" s="16"/>
      <c r="F1515" s="276"/>
      <c r="G1515" s="13"/>
      <c r="H1515" s="166" t="s">
        <v>119</v>
      </c>
      <c r="I1515" s="41"/>
      <c r="J1515" s="41"/>
      <c r="K1515" s="41"/>
      <c r="L1515" s="206"/>
      <c r="M1515" s="206" t="e">
        <f t="shared" si="237"/>
        <v>#DIV/0!</v>
      </c>
      <c r="N1515" s="206" t="e">
        <f t="shared" si="230"/>
        <v>#DIV/0!</v>
      </c>
      <c r="O1515" s="41"/>
      <c r="P1515" s="206" t="e">
        <f t="shared" si="231"/>
        <v>#DIV/0!</v>
      </c>
      <c r="Q1515" s="41">
        <v>0</v>
      </c>
      <c r="R1515" s="41">
        <f t="shared" si="233"/>
        <v>0</v>
      </c>
    </row>
    <row r="1516" spans="1:18" ht="13.5" customHeight="1" hidden="1">
      <c r="A1516" s="13"/>
      <c r="B1516" s="13"/>
      <c r="C1516" s="14"/>
      <c r="D1516" s="220"/>
      <c r="E1516" s="16"/>
      <c r="F1516" s="276"/>
      <c r="G1516" s="13"/>
      <c r="H1516" s="166" t="s">
        <v>120</v>
      </c>
      <c r="I1516" s="41"/>
      <c r="J1516" s="41"/>
      <c r="K1516" s="41"/>
      <c r="L1516" s="206"/>
      <c r="M1516" s="206" t="e">
        <f t="shared" si="237"/>
        <v>#DIV/0!</v>
      </c>
      <c r="N1516" s="206" t="e">
        <f t="shared" si="230"/>
        <v>#DIV/0!</v>
      </c>
      <c r="O1516" s="41"/>
      <c r="P1516" s="206" t="e">
        <f t="shared" si="231"/>
        <v>#DIV/0!</v>
      </c>
      <c r="Q1516" s="41">
        <v>0</v>
      </c>
      <c r="R1516" s="41">
        <f t="shared" si="233"/>
        <v>0</v>
      </c>
    </row>
    <row r="1517" spans="1:18" ht="13.5" customHeight="1" hidden="1">
      <c r="A1517" s="13"/>
      <c r="B1517" s="13"/>
      <c r="C1517" s="14"/>
      <c r="D1517" s="220"/>
      <c r="E1517" s="16"/>
      <c r="F1517" s="276"/>
      <c r="G1517" s="13"/>
      <c r="H1517" s="166" t="s">
        <v>43</v>
      </c>
      <c r="I1517" s="41"/>
      <c r="J1517" s="41"/>
      <c r="K1517" s="41"/>
      <c r="L1517" s="206"/>
      <c r="M1517" s="206" t="e">
        <f t="shared" si="237"/>
        <v>#DIV/0!</v>
      </c>
      <c r="N1517" s="206" t="e">
        <f t="shared" si="230"/>
        <v>#DIV/0!</v>
      </c>
      <c r="O1517" s="41"/>
      <c r="P1517" s="206" t="e">
        <f t="shared" si="231"/>
        <v>#DIV/0!</v>
      </c>
      <c r="Q1517" s="41">
        <v>0</v>
      </c>
      <c r="R1517" s="41">
        <f t="shared" si="233"/>
        <v>0</v>
      </c>
    </row>
    <row r="1518" spans="1:18" ht="13.5" customHeight="1" hidden="1">
      <c r="A1518" s="13"/>
      <c r="B1518" s="13"/>
      <c r="C1518" s="14"/>
      <c r="D1518" s="220"/>
      <c r="E1518" s="16"/>
      <c r="F1518" s="276"/>
      <c r="G1518" s="13"/>
      <c r="H1518" s="166" t="s">
        <v>90</v>
      </c>
      <c r="I1518" s="41"/>
      <c r="J1518" s="41"/>
      <c r="K1518" s="41"/>
      <c r="L1518" s="206"/>
      <c r="M1518" s="206" t="e">
        <f t="shared" si="237"/>
        <v>#DIV/0!</v>
      </c>
      <c r="N1518" s="206" t="e">
        <f t="shared" si="230"/>
        <v>#DIV/0!</v>
      </c>
      <c r="O1518" s="41"/>
      <c r="P1518" s="206" t="e">
        <f t="shared" si="231"/>
        <v>#DIV/0!</v>
      </c>
      <c r="Q1518" s="41">
        <v>0</v>
      </c>
      <c r="R1518" s="41">
        <f t="shared" si="233"/>
        <v>0</v>
      </c>
    </row>
    <row r="1519" spans="1:18" ht="13.5" customHeight="1" hidden="1">
      <c r="A1519" s="13"/>
      <c r="B1519" s="13"/>
      <c r="C1519" s="14"/>
      <c r="D1519" s="220"/>
      <c r="E1519" s="16"/>
      <c r="F1519" s="276" t="s">
        <v>408</v>
      </c>
      <c r="G1519" s="13">
        <v>424</v>
      </c>
      <c r="H1519" s="175" t="s">
        <v>68</v>
      </c>
      <c r="I1519" s="206">
        <f>I1520</f>
        <v>0</v>
      </c>
      <c r="J1519" s="206">
        <f>J1520</f>
        <v>0</v>
      </c>
      <c r="K1519" s="206">
        <f>K1520</f>
        <v>0</v>
      </c>
      <c r="L1519" s="206" t="e">
        <f>(K1519/I1519)*100</f>
        <v>#DIV/0!</v>
      </c>
      <c r="M1519" s="206" t="e">
        <f t="shared" si="237"/>
        <v>#DIV/0!</v>
      </c>
      <c r="N1519" s="206" t="e">
        <f t="shared" si="230"/>
        <v>#DIV/0!</v>
      </c>
      <c r="O1519" s="206">
        <f>O1520</f>
        <v>0</v>
      </c>
      <c r="P1519" s="206" t="e">
        <f t="shared" si="231"/>
        <v>#DIV/0!</v>
      </c>
      <c r="Q1519" s="206">
        <f>Q1520</f>
        <v>0</v>
      </c>
      <c r="R1519" s="41">
        <f t="shared" si="233"/>
        <v>0</v>
      </c>
    </row>
    <row r="1520" spans="1:18" ht="13.5" customHeight="1" hidden="1">
      <c r="A1520" s="13"/>
      <c r="B1520" s="13"/>
      <c r="C1520" s="14"/>
      <c r="D1520" s="220"/>
      <c r="E1520" s="16"/>
      <c r="F1520" s="276"/>
      <c r="G1520" s="13"/>
      <c r="H1520" s="173" t="s">
        <v>264</v>
      </c>
      <c r="I1520" s="41"/>
      <c r="J1520" s="41"/>
      <c r="K1520" s="41"/>
      <c r="L1520" s="206"/>
      <c r="M1520" s="206" t="e">
        <f t="shared" si="237"/>
        <v>#DIV/0!</v>
      </c>
      <c r="N1520" s="206" t="e">
        <f t="shared" si="230"/>
        <v>#DIV/0!</v>
      </c>
      <c r="O1520" s="41"/>
      <c r="P1520" s="206" t="e">
        <f t="shared" si="231"/>
        <v>#DIV/0!</v>
      </c>
      <c r="Q1520" s="41">
        <v>0</v>
      </c>
      <c r="R1520" s="41">
        <f t="shared" si="233"/>
        <v>0</v>
      </c>
    </row>
    <row r="1521" spans="1:18" ht="13.5" customHeight="1" hidden="1">
      <c r="A1521" s="13"/>
      <c r="B1521" s="13"/>
      <c r="C1521" s="14"/>
      <c r="D1521" s="220"/>
      <c r="E1521" s="16"/>
      <c r="F1521" s="276" t="s">
        <v>409</v>
      </c>
      <c r="G1521" s="13">
        <v>425</v>
      </c>
      <c r="H1521" s="166" t="s">
        <v>69</v>
      </c>
      <c r="I1521" s="206"/>
      <c r="J1521" s="206"/>
      <c r="K1521" s="206"/>
      <c r="L1521" s="206"/>
      <c r="M1521" s="206" t="e">
        <f t="shared" si="237"/>
        <v>#DIV/0!</v>
      </c>
      <c r="N1521" s="206" t="e">
        <f t="shared" si="230"/>
        <v>#DIV/0!</v>
      </c>
      <c r="O1521" s="206"/>
      <c r="P1521" s="206" t="e">
        <f t="shared" si="231"/>
        <v>#DIV/0!</v>
      </c>
      <c r="Q1521" s="206">
        <v>0</v>
      </c>
      <c r="R1521" s="41">
        <f t="shared" si="233"/>
        <v>0</v>
      </c>
    </row>
    <row r="1522" spans="1:18" ht="13.5" customHeight="1" hidden="1">
      <c r="A1522" s="13"/>
      <c r="B1522" s="13"/>
      <c r="C1522" s="100"/>
      <c r="D1522" s="199"/>
      <c r="E1522" s="162"/>
      <c r="F1522" s="330" t="s">
        <v>410</v>
      </c>
      <c r="G1522" s="13">
        <v>426</v>
      </c>
      <c r="H1522" s="166" t="s">
        <v>72</v>
      </c>
      <c r="I1522" s="206">
        <f>I1523+I1525+I1526+I1527+I1528+I1524</f>
        <v>0</v>
      </c>
      <c r="J1522" s="206">
        <f>J1523+J1525+J1526+J1527+J1528+J1524</f>
        <v>0</v>
      </c>
      <c r="K1522" s="206">
        <f>K1523+K1525+K1526+K1527+K1528+K1524</f>
        <v>0</v>
      </c>
      <c r="L1522" s="206" t="e">
        <f>(K1522/I1522)*100</f>
        <v>#DIV/0!</v>
      </c>
      <c r="M1522" s="206" t="e">
        <f t="shared" si="237"/>
        <v>#DIV/0!</v>
      </c>
      <c r="N1522" s="206" t="e">
        <f t="shared" si="230"/>
        <v>#DIV/0!</v>
      </c>
      <c r="O1522" s="206">
        <f>O1523+O1525+O1526+O1527+O1528+O1524</f>
        <v>0</v>
      </c>
      <c r="P1522" s="206" t="e">
        <f t="shared" si="231"/>
        <v>#DIV/0!</v>
      </c>
      <c r="Q1522" s="206">
        <f>Q1523+Q1526</f>
        <v>0</v>
      </c>
      <c r="R1522" s="41">
        <f t="shared" si="233"/>
        <v>0</v>
      </c>
    </row>
    <row r="1523" spans="1:18" ht="13.5" customHeight="1" hidden="1">
      <c r="A1523" s="13"/>
      <c r="B1523" s="13"/>
      <c r="C1523" s="100"/>
      <c r="D1523" s="199"/>
      <c r="E1523" s="162"/>
      <c r="F1523" s="276"/>
      <c r="G1523" s="13"/>
      <c r="H1523" s="166" t="s">
        <v>777</v>
      </c>
      <c r="I1523" s="41"/>
      <c r="J1523" s="41"/>
      <c r="K1523" s="41"/>
      <c r="L1523" s="206"/>
      <c r="M1523" s="206" t="e">
        <f t="shared" si="237"/>
        <v>#DIV/0!</v>
      </c>
      <c r="N1523" s="206" t="e">
        <f t="shared" si="230"/>
        <v>#DIV/0!</v>
      </c>
      <c r="O1523" s="41"/>
      <c r="P1523" s="206" t="e">
        <f t="shared" si="231"/>
        <v>#DIV/0!</v>
      </c>
      <c r="Q1523" s="206">
        <v>0</v>
      </c>
      <c r="R1523" s="41">
        <f t="shared" si="233"/>
        <v>0</v>
      </c>
    </row>
    <row r="1524" spans="1:18" ht="13.5" customHeight="1" hidden="1">
      <c r="A1524" s="13"/>
      <c r="B1524" s="13"/>
      <c r="C1524" s="100"/>
      <c r="D1524" s="199"/>
      <c r="E1524" s="162"/>
      <c r="F1524" s="276"/>
      <c r="G1524" s="13"/>
      <c r="H1524" s="166" t="s">
        <v>514</v>
      </c>
      <c r="I1524" s="41"/>
      <c r="J1524" s="41"/>
      <c r="K1524" s="41"/>
      <c r="L1524" s="206"/>
      <c r="M1524" s="206" t="e">
        <f t="shared" si="237"/>
        <v>#DIV/0!</v>
      </c>
      <c r="N1524" s="206" t="e">
        <f t="shared" si="230"/>
        <v>#DIV/0!</v>
      </c>
      <c r="O1524" s="41"/>
      <c r="P1524" s="206" t="e">
        <f t="shared" si="231"/>
        <v>#DIV/0!</v>
      </c>
      <c r="Q1524" s="206">
        <v>0</v>
      </c>
      <c r="R1524" s="41">
        <f t="shared" si="233"/>
        <v>0</v>
      </c>
    </row>
    <row r="1525" spans="1:18" ht="13.5" customHeight="1" hidden="1">
      <c r="A1525" s="13"/>
      <c r="B1525" s="13"/>
      <c r="C1525" s="14"/>
      <c r="D1525" s="220"/>
      <c r="E1525" s="16"/>
      <c r="F1525" s="276"/>
      <c r="G1525" s="13"/>
      <c r="H1525" s="166" t="s">
        <v>513</v>
      </c>
      <c r="I1525" s="41"/>
      <c r="J1525" s="41"/>
      <c r="K1525" s="41"/>
      <c r="L1525" s="206"/>
      <c r="M1525" s="206" t="e">
        <f t="shared" si="237"/>
        <v>#DIV/0!</v>
      </c>
      <c r="N1525" s="206" t="e">
        <f t="shared" si="230"/>
        <v>#DIV/0!</v>
      </c>
      <c r="O1525" s="41"/>
      <c r="P1525" s="206" t="e">
        <f t="shared" si="231"/>
        <v>#DIV/0!</v>
      </c>
      <c r="Q1525" s="206">
        <v>0</v>
      </c>
      <c r="R1525" s="41">
        <f t="shared" si="233"/>
        <v>0</v>
      </c>
    </row>
    <row r="1526" spans="1:18" ht="13.5" customHeight="1" hidden="1">
      <c r="A1526" s="13"/>
      <c r="B1526" s="13"/>
      <c r="C1526" s="14"/>
      <c r="D1526" s="220"/>
      <c r="E1526" s="16"/>
      <c r="F1526" s="276"/>
      <c r="G1526" s="13"/>
      <c r="H1526" s="166" t="s">
        <v>515</v>
      </c>
      <c r="I1526" s="41"/>
      <c r="J1526" s="41"/>
      <c r="K1526" s="41"/>
      <c r="L1526" s="206"/>
      <c r="M1526" s="206" t="e">
        <f t="shared" si="237"/>
        <v>#DIV/0!</v>
      </c>
      <c r="N1526" s="206" t="e">
        <f t="shared" si="230"/>
        <v>#DIV/0!</v>
      </c>
      <c r="O1526" s="41"/>
      <c r="P1526" s="206" t="e">
        <f t="shared" si="231"/>
        <v>#DIV/0!</v>
      </c>
      <c r="Q1526" s="206">
        <v>0</v>
      </c>
      <c r="R1526" s="41">
        <f t="shared" si="233"/>
        <v>0</v>
      </c>
    </row>
    <row r="1527" spans="1:18" ht="13.5" customHeight="1" hidden="1">
      <c r="A1527" s="13"/>
      <c r="B1527" s="13"/>
      <c r="C1527" s="14"/>
      <c r="D1527" s="220"/>
      <c r="E1527" s="16"/>
      <c r="F1527" s="276"/>
      <c r="G1527" s="13"/>
      <c r="H1527" s="166" t="s">
        <v>259</v>
      </c>
      <c r="I1527" s="41"/>
      <c r="J1527" s="41"/>
      <c r="K1527" s="41"/>
      <c r="L1527" s="206"/>
      <c r="M1527" s="206" t="e">
        <f t="shared" si="237"/>
        <v>#DIV/0!</v>
      </c>
      <c r="N1527" s="206" t="e">
        <f t="shared" si="230"/>
        <v>#DIV/0!</v>
      </c>
      <c r="O1527" s="41"/>
      <c r="P1527" s="206" t="e">
        <f t="shared" si="231"/>
        <v>#DIV/0!</v>
      </c>
      <c r="Q1527" s="206">
        <v>0</v>
      </c>
      <c r="R1527" s="41">
        <f t="shared" si="233"/>
        <v>0</v>
      </c>
    </row>
    <row r="1528" spans="1:18" ht="13.5" customHeight="1" hidden="1">
      <c r="A1528" s="13"/>
      <c r="B1528" s="13"/>
      <c r="C1528" s="14"/>
      <c r="D1528" s="220"/>
      <c r="E1528" s="16"/>
      <c r="F1528" s="276"/>
      <c r="G1528" s="13"/>
      <c r="H1528" s="166" t="s">
        <v>197</v>
      </c>
      <c r="I1528" s="41"/>
      <c r="J1528" s="41"/>
      <c r="K1528" s="41"/>
      <c r="L1528" s="206"/>
      <c r="M1528" s="206" t="e">
        <f t="shared" si="237"/>
        <v>#DIV/0!</v>
      </c>
      <c r="N1528" s="206" t="e">
        <f t="shared" si="230"/>
        <v>#DIV/0!</v>
      </c>
      <c r="O1528" s="41"/>
      <c r="P1528" s="206" t="e">
        <f t="shared" si="231"/>
        <v>#DIV/0!</v>
      </c>
      <c r="Q1528" s="206">
        <v>0</v>
      </c>
      <c r="R1528" s="41">
        <f t="shared" si="233"/>
        <v>0</v>
      </c>
    </row>
    <row r="1529" spans="1:18" ht="13.5" customHeight="1" hidden="1">
      <c r="A1529" s="13"/>
      <c r="B1529" s="13"/>
      <c r="C1529" s="14"/>
      <c r="D1529" s="220"/>
      <c r="E1529" s="16"/>
      <c r="F1529" s="276">
        <v>165</v>
      </c>
      <c r="G1529" s="13">
        <v>441</v>
      </c>
      <c r="H1529" s="166" t="s">
        <v>501</v>
      </c>
      <c r="I1529" s="206">
        <v>0</v>
      </c>
      <c r="J1529" s="206">
        <v>0</v>
      </c>
      <c r="K1529" s="206">
        <v>0</v>
      </c>
      <c r="L1529" s="206" t="e">
        <f aca="true" t="shared" si="238" ref="L1529:L1537">(K1529/I1529)*100</f>
        <v>#DIV/0!</v>
      </c>
      <c r="M1529" s="206" t="e">
        <f t="shared" si="237"/>
        <v>#DIV/0!</v>
      </c>
      <c r="N1529" s="206" t="e">
        <f t="shared" si="230"/>
        <v>#DIV/0!</v>
      </c>
      <c r="O1529" s="206">
        <v>0</v>
      </c>
      <c r="P1529" s="206" t="e">
        <f t="shared" si="231"/>
        <v>#DIV/0!</v>
      </c>
      <c r="Q1529" s="206">
        <v>0</v>
      </c>
      <c r="R1529" s="41">
        <f t="shared" si="233"/>
        <v>0</v>
      </c>
    </row>
    <row r="1530" spans="1:18" ht="13.5" customHeight="1" hidden="1">
      <c r="A1530" s="13"/>
      <c r="B1530" s="13"/>
      <c r="C1530" s="14"/>
      <c r="D1530" s="220"/>
      <c r="E1530" s="16"/>
      <c r="F1530" s="276" t="s">
        <v>411</v>
      </c>
      <c r="G1530" s="13">
        <v>465</v>
      </c>
      <c r="H1530" s="173" t="s">
        <v>589</v>
      </c>
      <c r="I1530" s="41"/>
      <c r="J1530" s="41"/>
      <c r="K1530" s="41"/>
      <c r="L1530" s="206" t="e">
        <f t="shared" si="238"/>
        <v>#DIV/0!</v>
      </c>
      <c r="M1530" s="206" t="e">
        <f t="shared" si="237"/>
        <v>#DIV/0!</v>
      </c>
      <c r="N1530" s="206" t="e">
        <f t="shared" si="230"/>
        <v>#DIV/0!</v>
      </c>
      <c r="O1530" s="41"/>
      <c r="P1530" s="206" t="e">
        <f t="shared" si="231"/>
        <v>#DIV/0!</v>
      </c>
      <c r="Q1530" s="206">
        <v>0</v>
      </c>
      <c r="R1530" s="41">
        <f t="shared" si="233"/>
        <v>0</v>
      </c>
    </row>
    <row r="1531" spans="1:18" ht="13.5" customHeight="1" hidden="1">
      <c r="A1531" s="86"/>
      <c r="B1531" s="86"/>
      <c r="C1531" s="260"/>
      <c r="D1531" s="221"/>
      <c r="E1531" s="159"/>
      <c r="F1531" s="276" t="s">
        <v>412</v>
      </c>
      <c r="G1531" s="13">
        <v>512</v>
      </c>
      <c r="H1531" s="166" t="s">
        <v>92</v>
      </c>
      <c r="I1531" s="41"/>
      <c r="J1531" s="41"/>
      <c r="K1531" s="41"/>
      <c r="L1531" s="206" t="e">
        <f t="shared" si="238"/>
        <v>#DIV/0!</v>
      </c>
      <c r="M1531" s="206" t="e">
        <f t="shared" si="237"/>
        <v>#DIV/0!</v>
      </c>
      <c r="N1531" s="206" t="e">
        <f t="shared" si="230"/>
        <v>#DIV/0!</v>
      </c>
      <c r="O1531" s="41"/>
      <c r="P1531" s="206" t="e">
        <f t="shared" si="231"/>
        <v>#DIV/0!</v>
      </c>
      <c r="Q1531" s="206">
        <v>0</v>
      </c>
      <c r="R1531" s="41">
        <f t="shared" si="233"/>
        <v>0</v>
      </c>
    </row>
    <row r="1532" spans="1:18" ht="13.5" customHeight="1" hidden="1">
      <c r="A1532" s="13"/>
      <c r="B1532" s="13"/>
      <c r="C1532" s="14"/>
      <c r="D1532" s="220"/>
      <c r="E1532" s="16"/>
      <c r="F1532" s="276">
        <v>167</v>
      </c>
      <c r="G1532" s="13">
        <v>511</v>
      </c>
      <c r="H1532" s="166" t="s">
        <v>486</v>
      </c>
      <c r="I1532" s="41"/>
      <c r="J1532" s="41"/>
      <c r="K1532" s="41"/>
      <c r="L1532" s="206" t="e">
        <f t="shared" si="238"/>
        <v>#DIV/0!</v>
      </c>
      <c r="M1532" s="206" t="e">
        <f t="shared" si="237"/>
        <v>#DIV/0!</v>
      </c>
      <c r="N1532" s="206" t="e">
        <f t="shared" si="230"/>
        <v>#DIV/0!</v>
      </c>
      <c r="O1532" s="41"/>
      <c r="P1532" s="206" t="e">
        <f t="shared" si="231"/>
        <v>#DIV/0!</v>
      </c>
      <c r="Q1532" s="206"/>
      <c r="R1532" s="41">
        <f t="shared" si="233"/>
        <v>0</v>
      </c>
    </row>
    <row r="1533" spans="1:18" ht="25.5" hidden="1">
      <c r="A1533" s="46"/>
      <c r="B1533" s="46"/>
      <c r="C1533" s="100"/>
      <c r="D1533" s="160"/>
      <c r="E1533" s="160"/>
      <c r="F1533" s="318"/>
      <c r="G1533" s="14"/>
      <c r="H1533" s="15" t="s">
        <v>750</v>
      </c>
      <c r="I1533" s="34">
        <f>I1535</f>
        <v>0</v>
      </c>
      <c r="J1533" s="34">
        <f>J1535</f>
        <v>0</v>
      </c>
      <c r="K1533" s="34">
        <f>K1535</f>
        <v>0</v>
      </c>
      <c r="L1533" s="206" t="e">
        <f t="shared" si="238"/>
        <v>#DIV/0!</v>
      </c>
      <c r="M1533" s="206" t="e">
        <f t="shared" si="237"/>
        <v>#DIV/0!</v>
      </c>
      <c r="N1533" s="206" t="e">
        <f t="shared" si="230"/>
        <v>#DIV/0!</v>
      </c>
      <c r="O1533" s="34">
        <f>O1535</f>
        <v>0</v>
      </c>
      <c r="P1533" s="206" t="e">
        <f t="shared" si="231"/>
        <v>#DIV/0!</v>
      </c>
      <c r="Q1533" s="34">
        <f>Q1535</f>
        <v>0</v>
      </c>
      <c r="R1533" s="41">
        <f t="shared" si="233"/>
        <v>0</v>
      </c>
    </row>
    <row r="1534" spans="1:18" ht="13.5" customHeight="1" hidden="1">
      <c r="A1534" s="86"/>
      <c r="B1534" s="86"/>
      <c r="C1534" s="260"/>
      <c r="D1534" s="221"/>
      <c r="E1534" s="159"/>
      <c r="F1534" s="276">
        <v>169</v>
      </c>
      <c r="G1534" s="13">
        <v>611</v>
      </c>
      <c r="H1534" s="166" t="s">
        <v>502</v>
      </c>
      <c r="I1534" s="41">
        <v>0</v>
      </c>
      <c r="J1534" s="41">
        <v>0</v>
      </c>
      <c r="K1534" s="41">
        <v>0</v>
      </c>
      <c r="L1534" s="206" t="e">
        <f t="shared" si="238"/>
        <v>#DIV/0!</v>
      </c>
      <c r="M1534" s="206" t="e">
        <f t="shared" si="237"/>
        <v>#DIV/0!</v>
      </c>
      <c r="N1534" s="206" t="e">
        <f t="shared" si="230"/>
        <v>#DIV/0!</v>
      </c>
      <c r="O1534" s="41">
        <v>0</v>
      </c>
      <c r="P1534" s="206" t="e">
        <f t="shared" si="231"/>
        <v>#DIV/0!</v>
      </c>
      <c r="Q1534" s="206">
        <v>0</v>
      </c>
      <c r="R1534" s="41">
        <f t="shared" si="233"/>
        <v>0</v>
      </c>
    </row>
    <row r="1535" spans="1:18" ht="13.5" customHeight="1" hidden="1">
      <c r="A1535" s="86"/>
      <c r="B1535" s="86"/>
      <c r="C1535" s="260"/>
      <c r="D1535" s="221"/>
      <c r="E1535" s="159"/>
      <c r="F1535" s="276" t="s">
        <v>413</v>
      </c>
      <c r="G1535" s="13">
        <v>511</v>
      </c>
      <c r="H1535" s="166" t="s">
        <v>78</v>
      </c>
      <c r="I1535" s="41"/>
      <c r="J1535" s="41"/>
      <c r="K1535" s="41"/>
      <c r="L1535" s="206" t="e">
        <f t="shared" si="238"/>
        <v>#DIV/0!</v>
      </c>
      <c r="M1535" s="206" t="e">
        <f t="shared" si="237"/>
        <v>#DIV/0!</v>
      </c>
      <c r="N1535" s="206" t="e">
        <f t="shared" si="230"/>
        <v>#DIV/0!</v>
      </c>
      <c r="O1535" s="41"/>
      <c r="P1535" s="206" t="e">
        <f t="shared" si="231"/>
        <v>#DIV/0!</v>
      </c>
      <c r="Q1535" s="206">
        <v>0</v>
      </c>
      <c r="R1535" s="41">
        <f t="shared" si="233"/>
        <v>0</v>
      </c>
    </row>
    <row r="1536" spans="1:18" ht="38.25" hidden="1">
      <c r="A1536" s="86"/>
      <c r="B1536" s="86"/>
      <c r="C1536" s="260"/>
      <c r="D1536" s="160"/>
      <c r="E1536" s="160"/>
      <c r="F1536" s="318"/>
      <c r="G1536" s="14"/>
      <c r="H1536" s="15" t="s">
        <v>751</v>
      </c>
      <c r="I1536" s="41">
        <f>I1537</f>
        <v>0</v>
      </c>
      <c r="J1536" s="41">
        <f>J1537</f>
        <v>0</v>
      </c>
      <c r="K1536" s="41">
        <f>K1537</f>
        <v>0</v>
      </c>
      <c r="L1536" s="206" t="e">
        <f t="shared" si="238"/>
        <v>#DIV/0!</v>
      </c>
      <c r="M1536" s="206" t="e">
        <f t="shared" si="237"/>
        <v>#DIV/0!</v>
      </c>
      <c r="N1536" s="206" t="e">
        <f aca="true" t="shared" si="239" ref="N1536:N1599">K1536/I1536*100</f>
        <v>#DIV/0!</v>
      </c>
      <c r="O1536" s="41">
        <f>O1537</f>
        <v>0</v>
      </c>
      <c r="P1536" s="206" t="e">
        <f t="shared" si="231"/>
        <v>#DIV/0!</v>
      </c>
      <c r="Q1536" s="41">
        <f>Q1537</f>
        <v>0</v>
      </c>
      <c r="R1536" s="41">
        <f t="shared" si="233"/>
        <v>0</v>
      </c>
    </row>
    <row r="1537" spans="1:18" ht="13.5" customHeight="1" hidden="1">
      <c r="A1537" s="13"/>
      <c r="B1537" s="13"/>
      <c r="C1537" s="14"/>
      <c r="D1537" s="220"/>
      <c r="E1537" s="16"/>
      <c r="F1537" s="276" t="s">
        <v>414</v>
      </c>
      <c r="G1537" s="13">
        <v>511</v>
      </c>
      <c r="H1537" s="166" t="s">
        <v>78</v>
      </c>
      <c r="I1537" s="41">
        <v>0</v>
      </c>
      <c r="J1537" s="41">
        <v>0</v>
      </c>
      <c r="K1537" s="41">
        <v>0</v>
      </c>
      <c r="L1537" s="206" t="e">
        <f t="shared" si="238"/>
        <v>#DIV/0!</v>
      </c>
      <c r="M1537" s="206" t="e">
        <f t="shared" si="237"/>
        <v>#DIV/0!</v>
      </c>
      <c r="N1537" s="206" t="e">
        <f t="shared" si="239"/>
        <v>#DIV/0!</v>
      </c>
      <c r="O1537" s="41">
        <v>0</v>
      </c>
      <c r="P1537" s="206" t="e">
        <f t="shared" si="231"/>
        <v>#DIV/0!</v>
      </c>
      <c r="Q1537" s="206">
        <v>0</v>
      </c>
      <c r="R1537" s="41">
        <f t="shared" si="233"/>
        <v>0</v>
      </c>
    </row>
    <row r="1538" spans="1:18" ht="12.75" hidden="1">
      <c r="A1538" s="13"/>
      <c r="B1538" s="13"/>
      <c r="C1538" s="14"/>
      <c r="D1538" s="160"/>
      <c r="E1538" s="160"/>
      <c r="F1538" s="318"/>
      <c r="G1538" s="14"/>
      <c r="H1538" s="15"/>
      <c r="I1538" s="41"/>
      <c r="J1538" s="41"/>
      <c r="K1538" s="41"/>
      <c r="L1538" s="206"/>
      <c r="M1538" s="206" t="e">
        <f t="shared" si="237"/>
        <v>#DIV/0!</v>
      </c>
      <c r="N1538" s="206" t="e">
        <f t="shared" si="239"/>
        <v>#DIV/0!</v>
      </c>
      <c r="O1538" s="41"/>
      <c r="P1538" s="206" t="e">
        <f t="shared" si="231"/>
        <v>#DIV/0!</v>
      </c>
      <c r="Q1538" s="41"/>
      <c r="R1538" s="41">
        <f t="shared" si="233"/>
        <v>0</v>
      </c>
    </row>
    <row r="1539" spans="1:18" ht="13.5" customHeight="1" hidden="1">
      <c r="A1539" s="86"/>
      <c r="B1539" s="14"/>
      <c r="C1539" s="260"/>
      <c r="D1539" s="221"/>
      <c r="E1539" s="159"/>
      <c r="F1539" s="276"/>
      <c r="G1539" s="13"/>
      <c r="H1539" s="168"/>
      <c r="I1539" s="41"/>
      <c r="J1539" s="41"/>
      <c r="K1539" s="41"/>
      <c r="L1539" s="206"/>
      <c r="M1539" s="206" t="e">
        <f t="shared" si="237"/>
        <v>#DIV/0!</v>
      </c>
      <c r="N1539" s="206" t="e">
        <f t="shared" si="239"/>
        <v>#DIV/0!</v>
      </c>
      <c r="O1539" s="41"/>
      <c r="P1539" s="206" t="e">
        <f t="shared" si="231"/>
        <v>#DIV/0!</v>
      </c>
      <c r="Q1539" s="41"/>
      <c r="R1539" s="41">
        <f t="shared" si="233"/>
        <v>0</v>
      </c>
    </row>
    <row r="1540" spans="1:18" ht="13.5" customHeight="1" hidden="1">
      <c r="A1540" s="86"/>
      <c r="B1540" s="86"/>
      <c r="C1540" s="260"/>
      <c r="D1540" s="221"/>
      <c r="E1540" s="159"/>
      <c r="F1540" s="276"/>
      <c r="G1540" s="13"/>
      <c r="H1540" s="167"/>
      <c r="I1540" s="41"/>
      <c r="J1540" s="41"/>
      <c r="K1540" s="41"/>
      <c r="L1540" s="206"/>
      <c r="M1540" s="206" t="e">
        <f t="shared" si="237"/>
        <v>#DIV/0!</v>
      </c>
      <c r="N1540" s="206" t="e">
        <f t="shared" si="239"/>
        <v>#DIV/0!</v>
      </c>
      <c r="O1540" s="41"/>
      <c r="P1540" s="206" t="e">
        <f t="shared" si="231"/>
        <v>#DIV/0!</v>
      </c>
      <c r="Q1540" s="206"/>
      <c r="R1540" s="41">
        <f t="shared" si="233"/>
        <v>0</v>
      </c>
    </row>
    <row r="1541" spans="1:18" ht="12.75" hidden="1">
      <c r="A1541" s="13"/>
      <c r="B1541" s="13"/>
      <c r="C1541" s="14"/>
      <c r="D1541" s="160"/>
      <c r="E1541" s="160"/>
      <c r="F1541" s="318"/>
      <c r="G1541" s="14"/>
      <c r="H1541" s="15"/>
      <c r="I1541" s="206"/>
      <c r="J1541" s="206"/>
      <c r="K1541" s="206"/>
      <c r="L1541" s="206"/>
      <c r="M1541" s="206" t="e">
        <f t="shared" si="237"/>
        <v>#DIV/0!</v>
      </c>
      <c r="N1541" s="206" t="e">
        <f t="shared" si="239"/>
        <v>#DIV/0!</v>
      </c>
      <c r="O1541" s="206"/>
      <c r="P1541" s="206" t="e">
        <f t="shared" si="231"/>
        <v>#DIV/0!</v>
      </c>
      <c r="Q1541" s="206"/>
      <c r="R1541" s="41">
        <f t="shared" si="233"/>
        <v>0</v>
      </c>
    </row>
    <row r="1542" spans="1:18" ht="13.5" customHeight="1" hidden="1">
      <c r="A1542" s="86"/>
      <c r="B1542" s="86"/>
      <c r="C1542" s="260"/>
      <c r="D1542" s="221"/>
      <c r="E1542" s="159"/>
      <c r="F1542" s="276"/>
      <c r="G1542" s="13"/>
      <c r="H1542" s="167"/>
      <c r="I1542" s="41"/>
      <c r="J1542" s="41"/>
      <c r="K1542" s="41"/>
      <c r="L1542" s="206"/>
      <c r="M1542" s="206" t="e">
        <f t="shared" si="237"/>
        <v>#DIV/0!</v>
      </c>
      <c r="N1542" s="206" t="e">
        <f t="shared" si="239"/>
        <v>#DIV/0!</v>
      </c>
      <c r="O1542" s="41"/>
      <c r="P1542" s="206" t="e">
        <f t="shared" si="231"/>
        <v>#DIV/0!</v>
      </c>
      <c r="Q1542" s="206"/>
      <c r="R1542" s="41">
        <f t="shared" si="233"/>
        <v>0</v>
      </c>
    </row>
    <row r="1543" spans="1:18" ht="12.75" hidden="1">
      <c r="A1543" s="13"/>
      <c r="B1543" s="13"/>
      <c r="C1543" s="14"/>
      <c r="D1543" s="160"/>
      <c r="E1543" s="160"/>
      <c r="F1543" s="318"/>
      <c r="G1543" s="14"/>
      <c r="H1543" s="15"/>
      <c r="I1543" s="206"/>
      <c r="J1543" s="206"/>
      <c r="K1543" s="206"/>
      <c r="L1543" s="206"/>
      <c r="M1543" s="206" t="e">
        <f t="shared" si="237"/>
        <v>#DIV/0!</v>
      </c>
      <c r="N1543" s="206" t="e">
        <f t="shared" si="239"/>
        <v>#DIV/0!</v>
      </c>
      <c r="O1543" s="206"/>
      <c r="P1543" s="206" t="e">
        <f t="shared" si="231"/>
        <v>#DIV/0!</v>
      </c>
      <c r="Q1543" s="206"/>
      <c r="R1543" s="41">
        <f t="shared" si="233"/>
        <v>0</v>
      </c>
    </row>
    <row r="1544" spans="1:18" ht="13.5" customHeight="1" hidden="1">
      <c r="A1544" s="86"/>
      <c r="B1544" s="86"/>
      <c r="C1544" s="260"/>
      <c r="D1544" s="221"/>
      <c r="E1544" s="159"/>
      <c r="F1544" s="276"/>
      <c r="G1544" s="13"/>
      <c r="H1544" s="167"/>
      <c r="I1544" s="41"/>
      <c r="J1544" s="41"/>
      <c r="K1544" s="41"/>
      <c r="L1544" s="206"/>
      <c r="M1544" s="206" t="e">
        <f t="shared" si="237"/>
        <v>#DIV/0!</v>
      </c>
      <c r="N1544" s="206" t="e">
        <f t="shared" si="239"/>
        <v>#DIV/0!</v>
      </c>
      <c r="O1544" s="41"/>
      <c r="P1544" s="206" t="e">
        <f t="shared" si="231"/>
        <v>#DIV/0!</v>
      </c>
      <c r="Q1544" s="206"/>
      <c r="R1544" s="41">
        <f t="shared" si="233"/>
        <v>0</v>
      </c>
    </row>
    <row r="1545" spans="1:18" ht="12.75" hidden="1">
      <c r="A1545" s="86"/>
      <c r="B1545" s="86"/>
      <c r="C1545" s="260"/>
      <c r="D1545" s="160"/>
      <c r="E1545" s="160"/>
      <c r="F1545" s="318"/>
      <c r="G1545" s="14"/>
      <c r="H1545" s="15"/>
      <c r="I1545" s="41"/>
      <c r="J1545" s="41"/>
      <c r="K1545" s="41"/>
      <c r="L1545" s="206"/>
      <c r="M1545" s="206" t="e">
        <f t="shared" si="237"/>
        <v>#DIV/0!</v>
      </c>
      <c r="N1545" s="206" t="e">
        <f t="shared" si="239"/>
        <v>#DIV/0!</v>
      </c>
      <c r="O1545" s="41"/>
      <c r="P1545" s="206" t="e">
        <f t="shared" si="231"/>
        <v>#DIV/0!</v>
      </c>
      <c r="Q1545" s="41"/>
      <c r="R1545" s="41">
        <f t="shared" si="233"/>
        <v>0</v>
      </c>
    </row>
    <row r="1546" spans="1:18" ht="13.5" customHeight="1" hidden="1">
      <c r="A1546" s="13"/>
      <c r="B1546" s="13"/>
      <c r="C1546" s="14"/>
      <c r="D1546" s="220"/>
      <c r="E1546" s="16"/>
      <c r="F1546" s="276"/>
      <c r="G1546" s="13"/>
      <c r="H1546" s="166"/>
      <c r="I1546" s="41"/>
      <c r="J1546" s="41"/>
      <c r="K1546" s="41"/>
      <c r="L1546" s="206"/>
      <c r="M1546" s="206" t="e">
        <f t="shared" si="237"/>
        <v>#DIV/0!</v>
      </c>
      <c r="N1546" s="206" t="e">
        <f t="shared" si="239"/>
        <v>#DIV/0!</v>
      </c>
      <c r="O1546" s="41"/>
      <c r="P1546" s="206" t="e">
        <f t="shared" si="231"/>
        <v>#DIV/0!</v>
      </c>
      <c r="Q1546" s="206"/>
      <c r="R1546" s="41">
        <f t="shared" si="233"/>
        <v>0</v>
      </c>
    </row>
    <row r="1547" spans="1:18" ht="25.5" hidden="1">
      <c r="A1547" s="86"/>
      <c r="B1547" s="86"/>
      <c r="C1547" s="260"/>
      <c r="D1547" s="221"/>
      <c r="E1547" s="159"/>
      <c r="F1547" s="276"/>
      <c r="G1547" s="13"/>
      <c r="H1547" s="15" t="s">
        <v>816</v>
      </c>
      <c r="I1547" s="206">
        <f>I1548</f>
        <v>0</v>
      </c>
      <c r="J1547" s="206">
        <f>J1548</f>
        <v>0</v>
      </c>
      <c r="K1547" s="206">
        <f>K1548</f>
        <v>0</v>
      </c>
      <c r="L1547" s="206">
        <v>0</v>
      </c>
      <c r="M1547" s="206" t="e">
        <f t="shared" si="237"/>
        <v>#DIV/0!</v>
      </c>
      <c r="N1547" s="206" t="e">
        <f t="shared" si="239"/>
        <v>#DIV/0!</v>
      </c>
      <c r="O1547" s="206">
        <f>O1548</f>
        <v>0</v>
      </c>
      <c r="P1547" s="206" t="e">
        <f t="shared" si="231"/>
        <v>#DIV/0!</v>
      </c>
      <c r="Q1547" s="206">
        <f>Q1548</f>
        <v>0</v>
      </c>
      <c r="R1547" s="41">
        <f t="shared" si="233"/>
        <v>0</v>
      </c>
    </row>
    <row r="1548" spans="1:18" ht="25.5" hidden="1">
      <c r="A1548" s="86"/>
      <c r="B1548" s="86"/>
      <c r="C1548" s="260"/>
      <c r="D1548" s="221"/>
      <c r="E1548" s="159"/>
      <c r="F1548" s="276" t="s">
        <v>810</v>
      </c>
      <c r="G1548" s="13">
        <v>451</v>
      </c>
      <c r="H1548" s="167" t="s">
        <v>581</v>
      </c>
      <c r="I1548" s="41"/>
      <c r="J1548" s="41"/>
      <c r="K1548" s="41"/>
      <c r="L1548" s="206">
        <v>0</v>
      </c>
      <c r="M1548" s="206" t="e">
        <f t="shared" si="237"/>
        <v>#DIV/0!</v>
      </c>
      <c r="N1548" s="206" t="e">
        <f t="shared" si="239"/>
        <v>#DIV/0!</v>
      </c>
      <c r="O1548" s="41"/>
      <c r="P1548" s="206" t="e">
        <f t="shared" si="231"/>
        <v>#DIV/0!</v>
      </c>
      <c r="Q1548" s="206">
        <v>0</v>
      </c>
      <c r="R1548" s="41">
        <f t="shared" si="233"/>
        <v>0</v>
      </c>
    </row>
    <row r="1549" spans="1:18" ht="13.5" customHeight="1">
      <c r="A1549" s="21"/>
      <c r="B1549" s="21"/>
      <c r="C1549" s="44"/>
      <c r="D1549" s="160"/>
      <c r="E1549" s="160"/>
      <c r="F1549" s="276"/>
      <c r="G1549" s="13"/>
      <c r="H1549" s="15" t="s">
        <v>98</v>
      </c>
      <c r="I1549" s="206"/>
      <c r="J1549" s="206"/>
      <c r="K1549" s="206"/>
      <c r="L1549" s="206"/>
      <c r="M1549" s="206"/>
      <c r="N1549" s="206"/>
      <c r="O1549" s="206"/>
      <c r="P1549" s="206"/>
      <c r="Q1549" s="206"/>
      <c r="R1549" s="41">
        <f t="shared" si="233"/>
        <v>0</v>
      </c>
    </row>
    <row r="1550" spans="1:18" ht="13.5" customHeight="1">
      <c r="A1550" s="13"/>
      <c r="B1550" s="13"/>
      <c r="C1550" s="14"/>
      <c r="D1550" s="220"/>
      <c r="E1550" s="16"/>
      <c r="F1550" s="276"/>
      <c r="G1550" s="16" t="s">
        <v>52</v>
      </c>
      <c r="H1550" s="166" t="s">
        <v>45</v>
      </c>
      <c r="I1550" s="206">
        <f>I1498</f>
        <v>6960000</v>
      </c>
      <c r="J1550" s="206">
        <f>J1498</f>
        <v>7500000</v>
      </c>
      <c r="K1550" s="206">
        <f>K1498</f>
        <v>8500000</v>
      </c>
      <c r="L1550" s="206">
        <f>(K1550/I1550)*100</f>
        <v>122.12643678160919</v>
      </c>
      <c r="M1550" s="206">
        <f t="shared" si="237"/>
        <v>113.33333333333333</v>
      </c>
      <c r="N1550" s="206">
        <f t="shared" si="239"/>
        <v>122.12643678160919</v>
      </c>
      <c r="O1550" s="206">
        <f>O1498</f>
        <v>4058160.58</v>
      </c>
      <c r="P1550" s="206">
        <f t="shared" si="231"/>
        <v>47.74306564705883</v>
      </c>
      <c r="Q1550" s="206">
        <v>0</v>
      </c>
      <c r="R1550" s="41">
        <f t="shared" si="233"/>
        <v>4058160.58</v>
      </c>
    </row>
    <row r="1551" spans="1:18" ht="13.5" customHeight="1" hidden="1">
      <c r="A1551" s="13"/>
      <c r="B1551" s="14"/>
      <c r="C1551" s="14"/>
      <c r="D1551" s="220"/>
      <c r="E1551" s="16"/>
      <c r="F1551" s="276"/>
      <c r="G1551" s="16" t="s">
        <v>53</v>
      </c>
      <c r="H1551" s="166" t="s">
        <v>84</v>
      </c>
      <c r="I1551" s="206">
        <v>0</v>
      </c>
      <c r="J1551" s="206">
        <v>0</v>
      </c>
      <c r="K1551" s="206">
        <v>0</v>
      </c>
      <c r="L1551" s="206">
        <v>0</v>
      </c>
      <c r="M1551" s="206" t="e">
        <f t="shared" si="237"/>
        <v>#DIV/0!</v>
      </c>
      <c r="N1551" s="206" t="e">
        <f t="shared" si="239"/>
        <v>#DIV/0!</v>
      </c>
      <c r="O1551" s="206">
        <v>0</v>
      </c>
      <c r="P1551" s="206" t="e">
        <f t="shared" si="231"/>
        <v>#DIV/0!</v>
      </c>
      <c r="Q1551" s="206">
        <f>Q1500</f>
        <v>0</v>
      </c>
      <c r="R1551" s="41">
        <f t="shared" si="233"/>
        <v>0</v>
      </c>
    </row>
    <row r="1552" spans="1:18" ht="13.5" customHeight="1">
      <c r="A1552" s="13"/>
      <c r="B1552" s="13"/>
      <c r="C1552" s="14"/>
      <c r="D1552" s="220"/>
      <c r="E1552" s="16"/>
      <c r="F1552" s="276"/>
      <c r="G1552" s="13"/>
      <c r="H1552" s="15" t="s">
        <v>99</v>
      </c>
      <c r="I1552" s="206">
        <f>I1550</f>
        <v>6960000</v>
      </c>
      <c r="J1552" s="206">
        <f>J1550</f>
        <v>7500000</v>
      </c>
      <c r="K1552" s="206">
        <f>K1550</f>
        <v>8500000</v>
      </c>
      <c r="L1552" s="206">
        <f>(K1552/I1552)*100</f>
        <v>122.12643678160919</v>
      </c>
      <c r="M1552" s="206">
        <f t="shared" si="237"/>
        <v>113.33333333333333</v>
      </c>
      <c r="N1552" s="206">
        <f t="shared" si="239"/>
        <v>122.12643678160919</v>
      </c>
      <c r="O1552" s="206">
        <f>O1550</f>
        <v>4058160.58</v>
      </c>
      <c r="P1552" s="206">
        <f t="shared" si="231"/>
        <v>47.74306564705883</v>
      </c>
      <c r="Q1552" s="206">
        <f>Q1551</f>
        <v>0</v>
      </c>
      <c r="R1552" s="41">
        <f t="shared" si="233"/>
        <v>4058160.58</v>
      </c>
    </row>
    <row r="1553" spans="1:18" ht="13.5" customHeight="1">
      <c r="A1553" s="13"/>
      <c r="B1553" s="13"/>
      <c r="C1553" s="14"/>
      <c r="D1553" s="220"/>
      <c r="E1553" s="16"/>
      <c r="F1553" s="276"/>
      <c r="G1553" s="13"/>
      <c r="H1553" s="15" t="s">
        <v>439</v>
      </c>
      <c r="I1553" s="41"/>
      <c r="J1553" s="41"/>
      <c r="K1553" s="41"/>
      <c r="L1553" s="206"/>
      <c r="M1553" s="206"/>
      <c r="N1553" s="206"/>
      <c r="O1553" s="41"/>
      <c r="P1553" s="206"/>
      <c r="Q1553" s="41"/>
      <c r="R1553" s="41">
        <f t="shared" si="233"/>
        <v>0</v>
      </c>
    </row>
    <row r="1554" spans="1:18" ht="13.5" customHeight="1">
      <c r="A1554" s="13"/>
      <c r="B1554" s="13"/>
      <c r="C1554" s="14"/>
      <c r="D1554" s="220"/>
      <c r="E1554" s="16"/>
      <c r="F1554" s="276"/>
      <c r="G1554" s="16" t="s">
        <v>52</v>
      </c>
      <c r="H1554" s="166" t="s">
        <v>45</v>
      </c>
      <c r="I1554" s="41">
        <f aca="true" t="shared" si="240" ref="I1554:K1555">I1550</f>
        <v>6960000</v>
      </c>
      <c r="J1554" s="41">
        <f t="shared" si="240"/>
        <v>7500000</v>
      </c>
      <c r="K1554" s="41">
        <f t="shared" si="240"/>
        <v>8500000</v>
      </c>
      <c r="L1554" s="206">
        <f>(K1554/I1554)*100</f>
        <v>122.12643678160919</v>
      </c>
      <c r="M1554" s="206">
        <f t="shared" si="237"/>
        <v>113.33333333333333</v>
      </c>
      <c r="N1554" s="206">
        <f t="shared" si="239"/>
        <v>122.12643678160919</v>
      </c>
      <c r="O1554" s="41">
        <f>O1550</f>
        <v>4058160.58</v>
      </c>
      <c r="P1554" s="206">
        <f aca="true" t="shared" si="241" ref="P1554:P1614">O1554/K1554*100</f>
        <v>47.74306564705883</v>
      </c>
      <c r="Q1554" s="41">
        <f>Q1550</f>
        <v>0</v>
      </c>
      <c r="R1554" s="41">
        <f t="shared" si="233"/>
        <v>4058160.58</v>
      </c>
    </row>
    <row r="1555" spans="1:18" ht="13.5" customHeight="1" hidden="1">
      <c r="A1555" s="13"/>
      <c r="B1555" s="13"/>
      <c r="C1555" s="14"/>
      <c r="D1555" s="220"/>
      <c r="E1555" s="16"/>
      <c r="F1555" s="276"/>
      <c r="G1555" s="16" t="s">
        <v>53</v>
      </c>
      <c r="H1555" s="166" t="s">
        <v>84</v>
      </c>
      <c r="I1555" s="41">
        <f t="shared" si="240"/>
        <v>0</v>
      </c>
      <c r="J1555" s="41">
        <f t="shared" si="240"/>
        <v>0</v>
      </c>
      <c r="K1555" s="41">
        <f t="shared" si="240"/>
        <v>0</v>
      </c>
      <c r="L1555" s="206">
        <v>0</v>
      </c>
      <c r="M1555" s="206" t="e">
        <f t="shared" si="237"/>
        <v>#DIV/0!</v>
      </c>
      <c r="N1555" s="206" t="e">
        <f t="shared" si="239"/>
        <v>#DIV/0!</v>
      </c>
      <c r="O1555" s="41">
        <f>O1551</f>
        <v>0</v>
      </c>
      <c r="P1555" s="206" t="e">
        <f t="shared" si="241"/>
        <v>#DIV/0!</v>
      </c>
      <c r="Q1555" s="41">
        <f>Q1551</f>
        <v>0</v>
      </c>
      <c r="R1555" s="41">
        <f t="shared" si="233"/>
        <v>0</v>
      </c>
    </row>
    <row r="1556" spans="1:18" ht="13.5" customHeight="1">
      <c r="A1556" s="13"/>
      <c r="B1556" s="13"/>
      <c r="C1556" s="14"/>
      <c r="D1556" s="220"/>
      <c r="E1556" s="16"/>
      <c r="F1556" s="276"/>
      <c r="G1556" s="13"/>
      <c r="H1556" s="15" t="s">
        <v>440</v>
      </c>
      <c r="I1556" s="206">
        <f>I1554+I1555</f>
        <v>6960000</v>
      </c>
      <c r="J1556" s="206">
        <f>J1554+J1555</f>
        <v>7500000</v>
      </c>
      <c r="K1556" s="206">
        <f>K1554+K1555</f>
        <v>8500000</v>
      </c>
      <c r="L1556" s="206">
        <f>(K1556/I1556)*100</f>
        <v>122.12643678160919</v>
      </c>
      <c r="M1556" s="206">
        <f t="shared" si="237"/>
        <v>113.33333333333333</v>
      </c>
      <c r="N1556" s="206">
        <f t="shared" si="239"/>
        <v>122.12643678160919</v>
      </c>
      <c r="O1556" s="206">
        <f>O1554+O1555</f>
        <v>4058160.58</v>
      </c>
      <c r="P1556" s="206">
        <f t="shared" si="241"/>
        <v>47.74306564705883</v>
      </c>
      <c r="Q1556" s="206">
        <f>Q1554+Q1555</f>
        <v>0</v>
      </c>
      <c r="R1556" s="41">
        <f t="shared" si="233"/>
        <v>4058160.58</v>
      </c>
    </row>
    <row r="1557" spans="1:18" ht="25.5">
      <c r="A1557" s="13"/>
      <c r="B1557" s="13"/>
      <c r="C1557" s="14"/>
      <c r="D1557" s="220"/>
      <c r="E1557" s="16"/>
      <c r="F1557" s="276"/>
      <c r="G1557" s="13"/>
      <c r="H1557" s="212" t="s">
        <v>706</v>
      </c>
      <c r="I1557" s="206">
        <f>I1558+I1559</f>
        <v>6960000</v>
      </c>
      <c r="J1557" s="206">
        <f>J1558+J1559</f>
        <v>7500000</v>
      </c>
      <c r="K1557" s="206">
        <f>K1558+K1559</f>
        <v>8500000</v>
      </c>
      <c r="L1557" s="206">
        <f>(K1557/I1557)*100</f>
        <v>122.12643678160919</v>
      </c>
      <c r="M1557" s="206">
        <f t="shared" si="237"/>
        <v>113.33333333333333</v>
      </c>
      <c r="N1557" s="206">
        <f t="shared" si="239"/>
        <v>122.12643678160919</v>
      </c>
      <c r="O1557" s="206">
        <f>O1558+O1559</f>
        <v>4058160.58</v>
      </c>
      <c r="P1557" s="206">
        <f t="shared" si="241"/>
        <v>47.74306564705883</v>
      </c>
      <c r="Q1557" s="206">
        <f>Q1558+Q1559</f>
        <v>0</v>
      </c>
      <c r="R1557" s="41">
        <f aca="true" t="shared" si="242" ref="R1557:R1620">O1557+Q1557</f>
        <v>4058160.58</v>
      </c>
    </row>
    <row r="1558" spans="1:18" ht="12.75">
      <c r="A1558" s="13"/>
      <c r="B1558" s="13"/>
      <c r="C1558" s="14"/>
      <c r="D1558" s="220"/>
      <c r="E1558" s="16" t="s">
        <v>13</v>
      </c>
      <c r="F1558" s="276"/>
      <c r="G1558" s="16" t="s">
        <v>52</v>
      </c>
      <c r="H1558" s="166" t="s">
        <v>45</v>
      </c>
      <c r="I1558" s="206">
        <f aca="true" t="shared" si="243" ref="I1558:K1559">I1550</f>
        <v>6960000</v>
      </c>
      <c r="J1558" s="206">
        <f t="shared" si="243"/>
        <v>7500000</v>
      </c>
      <c r="K1558" s="206">
        <f t="shared" si="243"/>
        <v>8500000</v>
      </c>
      <c r="L1558" s="206">
        <f>(K1558/I1558)*100</f>
        <v>122.12643678160919</v>
      </c>
      <c r="M1558" s="206">
        <f t="shared" si="237"/>
        <v>113.33333333333333</v>
      </c>
      <c r="N1558" s="206">
        <f t="shared" si="239"/>
        <v>122.12643678160919</v>
      </c>
      <c r="O1558" s="206">
        <f>O1550</f>
        <v>4058160.58</v>
      </c>
      <c r="P1558" s="206">
        <f t="shared" si="241"/>
        <v>47.74306564705883</v>
      </c>
      <c r="Q1558" s="206">
        <f>Q1550</f>
        <v>0</v>
      </c>
      <c r="R1558" s="41">
        <f t="shared" si="242"/>
        <v>4058160.58</v>
      </c>
    </row>
    <row r="1559" spans="1:18" ht="12.75">
      <c r="A1559" s="13"/>
      <c r="B1559" s="13"/>
      <c r="C1559" s="14"/>
      <c r="D1559" s="220"/>
      <c r="E1559" s="16" t="s">
        <v>19</v>
      </c>
      <c r="F1559" s="276"/>
      <c r="G1559" s="16" t="s">
        <v>53</v>
      </c>
      <c r="H1559" s="166" t="s">
        <v>84</v>
      </c>
      <c r="I1559" s="206">
        <f t="shared" si="243"/>
        <v>0</v>
      </c>
      <c r="J1559" s="206">
        <f t="shared" si="243"/>
        <v>0</v>
      </c>
      <c r="K1559" s="206">
        <f t="shared" si="243"/>
        <v>0</v>
      </c>
      <c r="L1559" s="206">
        <v>0</v>
      </c>
      <c r="M1559" s="206">
        <v>0</v>
      </c>
      <c r="N1559" s="206"/>
      <c r="O1559" s="206">
        <f>O1551</f>
        <v>0</v>
      </c>
      <c r="P1559" s="206"/>
      <c r="Q1559" s="206">
        <f>Q1551</f>
        <v>0</v>
      </c>
      <c r="R1559" s="41">
        <f t="shared" si="242"/>
        <v>0</v>
      </c>
    </row>
    <row r="1560" spans="1:18" ht="12.75">
      <c r="A1560" s="7"/>
      <c r="B1560" s="14" t="s">
        <v>904</v>
      </c>
      <c r="C1560" s="44"/>
      <c r="D1560" s="160"/>
      <c r="E1560" s="20"/>
      <c r="F1560" s="276"/>
      <c r="G1560" s="8"/>
      <c r="H1560" s="202" t="s">
        <v>147</v>
      </c>
      <c r="I1560" s="19">
        <f>I1601</f>
        <v>12700000</v>
      </c>
      <c r="J1560" s="19">
        <f>J1601</f>
        <v>12700000</v>
      </c>
      <c r="K1560" s="19">
        <f>K1601</f>
        <v>19900000</v>
      </c>
      <c r="L1560" s="206">
        <f>(K1560/I1560)*100</f>
        <v>156.69291338582678</v>
      </c>
      <c r="M1560" s="206">
        <f t="shared" si="237"/>
        <v>156.69291338582678</v>
      </c>
      <c r="N1560" s="206">
        <f t="shared" si="239"/>
        <v>156.69291338582678</v>
      </c>
      <c r="O1560" s="19">
        <f>O1601</f>
        <v>673107.88</v>
      </c>
      <c r="P1560" s="206">
        <f t="shared" si="241"/>
        <v>3.382451658291457</v>
      </c>
      <c r="Q1560" s="19">
        <f>Q1601</f>
        <v>0</v>
      </c>
      <c r="R1560" s="41">
        <f t="shared" si="242"/>
        <v>673107.88</v>
      </c>
    </row>
    <row r="1561" spans="1:18" ht="12.75">
      <c r="A1561" s="7"/>
      <c r="B1561" s="7"/>
      <c r="C1561" s="44">
        <v>421</v>
      </c>
      <c r="D1561" s="160"/>
      <c r="E1561" s="160"/>
      <c r="F1561" s="276"/>
      <c r="G1561" s="8"/>
      <c r="H1561" s="15" t="s">
        <v>148</v>
      </c>
      <c r="I1561" s="19">
        <f>I1562</f>
        <v>12700000</v>
      </c>
      <c r="J1561" s="19">
        <f>J1562</f>
        <v>12700000</v>
      </c>
      <c r="K1561" s="19">
        <f>K1562</f>
        <v>19900000</v>
      </c>
      <c r="L1561" s="206">
        <f>(K1561/I1561)*100</f>
        <v>156.69291338582678</v>
      </c>
      <c r="M1561" s="206">
        <f t="shared" si="237"/>
        <v>156.69291338582678</v>
      </c>
      <c r="N1561" s="206">
        <f t="shared" si="239"/>
        <v>156.69291338582678</v>
      </c>
      <c r="O1561" s="19">
        <f>O1562</f>
        <v>673107.88</v>
      </c>
      <c r="P1561" s="206">
        <f t="shared" si="241"/>
        <v>3.382451658291457</v>
      </c>
      <c r="Q1561" s="19">
        <f>Q1562</f>
        <v>0</v>
      </c>
      <c r="R1561" s="41">
        <f t="shared" si="242"/>
        <v>673107.88</v>
      </c>
    </row>
    <row r="1562" spans="1:18" ht="25.5">
      <c r="A1562" s="7"/>
      <c r="B1562" s="7"/>
      <c r="C1562" s="44"/>
      <c r="D1562" s="160" t="s">
        <v>757</v>
      </c>
      <c r="E1562" s="160"/>
      <c r="F1562" s="318"/>
      <c r="G1562" s="14"/>
      <c r="H1562" s="15" t="s">
        <v>890</v>
      </c>
      <c r="I1562" s="19">
        <f>I1567+I1573</f>
        <v>12700000</v>
      </c>
      <c r="J1562" s="19">
        <f>J1567+J1573</f>
        <v>12700000</v>
      </c>
      <c r="K1562" s="19">
        <f>K1567+K1573</f>
        <v>19900000</v>
      </c>
      <c r="L1562" s="206">
        <f>(K1562/I1562)*100</f>
        <v>156.69291338582678</v>
      </c>
      <c r="M1562" s="206">
        <f t="shared" si="237"/>
        <v>156.69291338582678</v>
      </c>
      <c r="N1562" s="206">
        <f t="shared" si="239"/>
        <v>156.69291338582678</v>
      </c>
      <c r="O1562" s="19">
        <f>O1567+O1573</f>
        <v>673107.88</v>
      </c>
      <c r="P1562" s="206">
        <f t="shared" si="241"/>
        <v>3.382451658291457</v>
      </c>
      <c r="Q1562" s="19">
        <f>Q1567+Q1573</f>
        <v>0</v>
      </c>
      <c r="R1562" s="41">
        <f t="shared" si="242"/>
        <v>673107.88</v>
      </c>
    </row>
    <row r="1563" spans="1:18" ht="12.75" hidden="1">
      <c r="A1563" s="7"/>
      <c r="B1563" s="7"/>
      <c r="C1563" s="44"/>
      <c r="D1563" s="160"/>
      <c r="E1563" s="160"/>
      <c r="F1563" s="318"/>
      <c r="G1563" s="14"/>
      <c r="H1563" s="15"/>
      <c r="I1563" s="19">
        <f aca="true" t="shared" si="244" ref="I1563:Q1564">I1564</f>
        <v>0</v>
      </c>
      <c r="J1563" s="19">
        <f t="shared" si="244"/>
        <v>0</v>
      </c>
      <c r="K1563" s="19">
        <f t="shared" si="244"/>
        <v>0</v>
      </c>
      <c r="L1563" s="206" t="e">
        <f aca="true" t="shared" si="245" ref="L1563:L1577">(K1563/I1563)*100</f>
        <v>#DIV/0!</v>
      </c>
      <c r="M1563" s="206" t="e">
        <f t="shared" si="237"/>
        <v>#DIV/0!</v>
      </c>
      <c r="N1563" s="206" t="e">
        <f t="shared" si="239"/>
        <v>#DIV/0!</v>
      </c>
      <c r="O1563" s="19">
        <f t="shared" si="244"/>
        <v>0</v>
      </c>
      <c r="P1563" s="206" t="e">
        <f t="shared" si="241"/>
        <v>#DIV/0!</v>
      </c>
      <c r="Q1563" s="19">
        <f t="shared" si="244"/>
        <v>0</v>
      </c>
      <c r="R1563" s="41">
        <f t="shared" si="242"/>
        <v>0</v>
      </c>
    </row>
    <row r="1564" spans="1:18" ht="12.75" hidden="1">
      <c r="A1564" s="7"/>
      <c r="B1564" s="7"/>
      <c r="C1564" s="44"/>
      <c r="D1564" s="160"/>
      <c r="E1564" s="20"/>
      <c r="F1564" s="276">
        <v>243</v>
      </c>
      <c r="G1564" s="8"/>
      <c r="H1564" s="166"/>
      <c r="I1564" s="18">
        <f t="shared" si="244"/>
        <v>0</v>
      </c>
      <c r="J1564" s="18">
        <f t="shared" si="244"/>
        <v>0</v>
      </c>
      <c r="K1564" s="18">
        <f t="shared" si="244"/>
        <v>0</v>
      </c>
      <c r="L1564" s="206" t="e">
        <f t="shared" si="245"/>
        <v>#DIV/0!</v>
      </c>
      <c r="M1564" s="206" t="e">
        <f t="shared" si="237"/>
        <v>#DIV/0!</v>
      </c>
      <c r="N1564" s="206" t="e">
        <f t="shared" si="239"/>
        <v>#DIV/0!</v>
      </c>
      <c r="O1564" s="18">
        <f t="shared" si="244"/>
        <v>0</v>
      </c>
      <c r="P1564" s="206" t="e">
        <f t="shared" si="241"/>
        <v>#DIV/0!</v>
      </c>
      <c r="Q1564" s="18">
        <f t="shared" si="244"/>
        <v>0</v>
      </c>
      <c r="R1564" s="41">
        <f t="shared" si="242"/>
        <v>0</v>
      </c>
    </row>
    <row r="1565" spans="1:18" ht="12.75" hidden="1">
      <c r="A1565" s="7"/>
      <c r="B1565" s="7"/>
      <c r="C1565" s="44"/>
      <c r="D1565" s="160"/>
      <c r="E1565" s="20"/>
      <c r="F1565" s="276"/>
      <c r="G1565" s="8"/>
      <c r="H1565" s="166"/>
      <c r="I1565" s="18"/>
      <c r="J1565" s="18"/>
      <c r="K1565" s="18"/>
      <c r="L1565" s="206" t="e">
        <f t="shared" si="245"/>
        <v>#DIV/0!</v>
      </c>
      <c r="M1565" s="206" t="e">
        <f t="shared" si="237"/>
        <v>#DIV/0!</v>
      </c>
      <c r="N1565" s="206" t="e">
        <f t="shared" si="239"/>
        <v>#DIV/0!</v>
      </c>
      <c r="O1565" s="18"/>
      <c r="P1565" s="206" t="e">
        <f t="shared" si="241"/>
        <v>#DIV/0!</v>
      </c>
      <c r="Q1565" s="18">
        <v>0</v>
      </c>
      <c r="R1565" s="41">
        <f t="shared" si="242"/>
        <v>0</v>
      </c>
    </row>
    <row r="1566" spans="1:18" ht="12.75" hidden="1">
      <c r="A1566" s="86"/>
      <c r="B1566" s="86"/>
      <c r="C1566" s="260"/>
      <c r="D1566" s="221"/>
      <c r="E1566" s="159"/>
      <c r="F1566" s="276"/>
      <c r="G1566" s="8"/>
      <c r="H1566" s="15" t="s">
        <v>583</v>
      </c>
      <c r="I1566" s="18"/>
      <c r="J1566" s="18"/>
      <c r="K1566" s="18"/>
      <c r="L1566" s="206" t="e">
        <f t="shared" si="245"/>
        <v>#DIV/0!</v>
      </c>
      <c r="M1566" s="206" t="e">
        <f t="shared" si="237"/>
        <v>#DIV/0!</v>
      </c>
      <c r="N1566" s="206" t="e">
        <f t="shared" si="239"/>
        <v>#DIV/0!</v>
      </c>
      <c r="O1566" s="18"/>
      <c r="P1566" s="206" t="e">
        <f t="shared" si="241"/>
        <v>#DIV/0!</v>
      </c>
      <c r="Q1566" s="18"/>
      <c r="R1566" s="41">
        <f t="shared" si="242"/>
        <v>0</v>
      </c>
    </row>
    <row r="1567" spans="1:18" ht="38.25">
      <c r="A1567" s="7"/>
      <c r="B1567" s="7"/>
      <c r="C1567" s="44"/>
      <c r="D1567" s="160" t="s">
        <v>837</v>
      </c>
      <c r="E1567" s="160"/>
      <c r="F1567" s="318"/>
      <c r="G1567" s="14"/>
      <c r="H1567" s="15" t="s">
        <v>838</v>
      </c>
      <c r="I1567" s="18">
        <f>I1570+I1571</f>
        <v>1900000</v>
      </c>
      <c r="J1567" s="18">
        <f>J1570+J1571</f>
        <v>1900000</v>
      </c>
      <c r="K1567" s="18">
        <f>K1570+K1571</f>
        <v>2500000</v>
      </c>
      <c r="L1567" s="206">
        <f t="shared" si="245"/>
        <v>131.57894736842107</v>
      </c>
      <c r="M1567" s="206">
        <f t="shared" si="237"/>
        <v>131.57894736842107</v>
      </c>
      <c r="N1567" s="206">
        <f t="shared" si="239"/>
        <v>131.57894736842107</v>
      </c>
      <c r="O1567" s="18">
        <f>O1570+O1571</f>
        <v>0</v>
      </c>
      <c r="P1567" s="206">
        <f t="shared" si="241"/>
        <v>0</v>
      </c>
      <c r="Q1567" s="18">
        <f>Q1570+Q1571</f>
        <v>0</v>
      </c>
      <c r="R1567" s="41">
        <f t="shared" si="242"/>
        <v>0</v>
      </c>
    </row>
    <row r="1568" spans="1:18" ht="25.5" hidden="1">
      <c r="A1568" s="86"/>
      <c r="B1568" s="86"/>
      <c r="C1568" s="260"/>
      <c r="D1568" s="221"/>
      <c r="E1568" s="159"/>
      <c r="F1568" s="276" t="s">
        <v>429</v>
      </c>
      <c r="G1568" s="8">
        <v>424</v>
      </c>
      <c r="H1568" s="166" t="s">
        <v>951</v>
      </c>
      <c r="I1568" s="18">
        <v>0</v>
      </c>
      <c r="J1568" s="18">
        <v>0</v>
      </c>
      <c r="K1568" s="18">
        <v>0</v>
      </c>
      <c r="L1568" s="206" t="e">
        <f t="shared" si="245"/>
        <v>#DIV/0!</v>
      </c>
      <c r="M1568" s="206" t="e">
        <f t="shared" si="237"/>
        <v>#DIV/0!</v>
      </c>
      <c r="N1568" s="206" t="e">
        <f t="shared" si="239"/>
        <v>#DIV/0!</v>
      </c>
      <c r="O1568" s="18">
        <v>0</v>
      </c>
      <c r="P1568" s="206" t="e">
        <f t="shared" si="241"/>
        <v>#DIV/0!</v>
      </c>
      <c r="Q1568" s="18">
        <v>0</v>
      </c>
      <c r="R1568" s="41">
        <f t="shared" si="242"/>
        <v>0</v>
      </c>
    </row>
    <row r="1569" spans="1:18" ht="12.75" hidden="1">
      <c r="A1569" s="86"/>
      <c r="B1569" s="86"/>
      <c r="C1569" s="260"/>
      <c r="D1569" s="221"/>
      <c r="E1569" s="159"/>
      <c r="F1569" s="276"/>
      <c r="G1569" s="8">
        <v>424</v>
      </c>
      <c r="H1569" s="166" t="s">
        <v>952</v>
      </c>
      <c r="I1569" s="18">
        <v>0</v>
      </c>
      <c r="J1569" s="18">
        <v>0</v>
      </c>
      <c r="K1569" s="18">
        <v>0</v>
      </c>
      <c r="L1569" s="206"/>
      <c r="M1569" s="206"/>
      <c r="N1569" s="206" t="e">
        <f t="shared" si="239"/>
        <v>#DIV/0!</v>
      </c>
      <c r="O1569" s="18">
        <v>0</v>
      </c>
      <c r="P1569" s="206" t="e">
        <f t="shared" si="241"/>
        <v>#DIV/0!</v>
      </c>
      <c r="Q1569" s="18"/>
      <c r="R1569" s="41">
        <f t="shared" si="242"/>
        <v>0</v>
      </c>
    </row>
    <row r="1570" spans="1:18" ht="25.5" hidden="1">
      <c r="A1570" s="86"/>
      <c r="B1570" s="86"/>
      <c r="C1570" s="260"/>
      <c r="D1570" s="20"/>
      <c r="E1570" s="159"/>
      <c r="F1570" s="276" t="s">
        <v>1093</v>
      </c>
      <c r="G1570" s="8">
        <v>451</v>
      </c>
      <c r="H1570" s="173" t="s">
        <v>953</v>
      </c>
      <c r="I1570" s="18"/>
      <c r="J1570" s="18"/>
      <c r="K1570" s="18"/>
      <c r="L1570" s="206" t="e">
        <f t="shared" si="245"/>
        <v>#DIV/0!</v>
      </c>
      <c r="M1570" s="206"/>
      <c r="N1570" s="206" t="e">
        <f t="shared" si="239"/>
        <v>#DIV/0!</v>
      </c>
      <c r="O1570" s="18"/>
      <c r="P1570" s="206" t="e">
        <f t="shared" si="241"/>
        <v>#DIV/0!</v>
      </c>
      <c r="Q1570" s="18">
        <v>0</v>
      </c>
      <c r="R1570" s="41">
        <f t="shared" si="242"/>
        <v>0</v>
      </c>
    </row>
    <row r="1571" spans="1:18" ht="38.25">
      <c r="A1571" s="86"/>
      <c r="B1571" s="86"/>
      <c r="C1571" s="260"/>
      <c r="D1571" s="20"/>
      <c r="E1571" s="159"/>
      <c r="F1571" s="20" t="s">
        <v>1094</v>
      </c>
      <c r="G1571" s="8">
        <v>451</v>
      </c>
      <c r="H1571" s="173" t="s">
        <v>1173</v>
      </c>
      <c r="I1571" s="18">
        <v>1900000</v>
      </c>
      <c r="J1571" s="18">
        <v>1900000</v>
      </c>
      <c r="K1571" s="18">
        <v>2500000</v>
      </c>
      <c r="L1571" s="206">
        <f>(K1571/I1571)*100</f>
        <v>131.57894736842107</v>
      </c>
      <c r="M1571" s="206">
        <f>(K1571/J1571)*100</f>
        <v>131.57894736842107</v>
      </c>
      <c r="N1571" s="206">
        <f t="shared" si="239"/>
        <v>131.57894736842107</v>
      </c>
      <c r="O1571" s="18">
        <v>0</v>
      </c>
      <c r="P1571" s="206">
        <f t="shared" si="241"/>
        <v>0</v>
      </c>
      <c r="Q1571" s="18">
        <v>0</v>
      </c>
      <c r="R1571" s="41">
        <f t="shared" si="242"/>
        <v>0</v>
      </c>
    </row>
    <row r="1572" spans="1:18" ht="12.75" hidden="1">
      <c r="A1572" s="86"/>
      <c r="B1572" s="86"/>
      <c r="C1572" s="260"/>
      <c r="D1572" s="221"/>
      <c r="E1572" s="159"/>
      <c r="F1572" s="276"/>
      <c r="G1572" s="8">
        <v>481</v>
      </c>
      <c r="H1572" s="173" t="s">
        <v>942</v>
      </c>
      <c r="I1572" s="18">
        <v>0</v>
      </c>
      <c r="J1572" s="18">
        <v>0</v>
      </c>
      <c r="K1572" s="18">
        <v>0</v>
      </c>
      <c r="L1572" s="206"/>
      <c r="M1572" s="206"/>
      <c r="N1572" s="206" t="e">
        <f t="shared" si="239"/>
        <v>#DIV/0!</v>
      </c>
      <c r="O1572" s="18">
        <v>0</v>
      </c>
      <c r="P1572" s="206" t="e">
        <f t="shared" si="241"/>
        <v>#DIV/0!</v>
      </c>
      <c r="Q1572" s="18"/>
      <c r="R1572" s="41">
        <f t="shared" si="242"/>
        <v>0</v>
      </c>
    </row>
    <row r="1573" spans="1:18" ht="25.5">
      <c r="A1573" s="86"/>
      <c r="B1573" s="86"/>
      <c r="C1573" s="260"/>
      <c r="D1573" s="160" t="s">
        <v>761</v>
      </c>
      <c r="E1573" s="160"/>
      <c r="F1573" s="318"/>
      <c r="G1573" s="14"/>
      <c r="H1573" s="15" t="s">
        <v>839</v>
      </c>
      <c r="I1573" s="18">
        <f>I1574+I1576+I1588+I1589</f>
        <v>10800000</v>
      </c>
      <c r="J1573" s="18">
        <f>J1574+J1576+J1588+J1589</f>
        <v>10800000</v>
      </c>
      <c r="K1573" s="18">
        <f>K1574+K1576+K1588+K1589</f>
        <v>17400000</v>
      </c>
      <c r="L1573" s="206">
        <f t="shared" si="245"/>
        <v>161.11111111111111</v>
      </c>
      <c r="M1573" s="206">
        <f t="shared" si="237"/>
        <v>161.11111111111111</v>
      </c>
      <c r="N1573" s="206">
        <f t="shared" si="239"/>
        <v>161.11111111111111</v>
      </c>
      <c r="O1573" s="18">
        <f>O1574+O1576+O1588+O1589</f>
        <v>673107.88</v>
      </c>
      <c r="P1573" s="206">
        <f t="shared" si="241"/>
        <v>3.868436091954023</v>
      </c>
      <c r="Q1573" s="18">
        <f>Q1574+Q1576+Q1588+Q1589</f>
        <v>0</v>
      </c>
      <c r="R1573" s="41">
        <f t="shared" si="242"/>
        <v>673107.88</v>
      </c>
    </row>
    <row r="1574" spans="1:18" ht="12.75">
      <c r="A1574" s="86"/>
      <c r="B1574" s="86"/>
      <c r="C1574" s="260"/>
      <c r="D1574" s="160"/>
      <c r="E1574" s="160"/>
      <c r="F1574" s="20" t="s">
        <v>314</v>
      </c>
      <c r="G1574" s="8">
        <v>424</v>
      </c>
      <c r="H1574" s="166" t="s">
        <v>68</v>
      </c>
      <c r="I1574" s="18">
        <f>I1575</f>
        <v>2350000</v>
      </c>
      <c r="J1574" s="18">
        <f>J1575</f>
        <v>2350000</v>
      </c>
      <c r="K1574" s="18">
        <f>K1575</f>
        <v>2500000</v>
      </c>
      <c r="L1574" s="206">
        <f t="shared" si="245"/>
        <v>106.38297872340425</v>
      </c>
      <c r="M1574" s="206">
        <f t="shared" si="237"/>
        <v>106.38297872340425</v>
      </c>
      <c r="N1574" s="206">
        <f t="shared" si="239"/>
        <v>106.38297872340425</v>
      </c>
      <c r="O1574" s="18">
        <f>O1575</f>
        <v>547321.8</v>
      </c>
      <c r="P1574" s="206">
        <f t="shared" si="241"/>
        <v>21.892872</v>
      </c>
      <c r="Q1574" s="18">
        <f>Q1575</f>
        <v>0</v>
      </c>
      <c r="R1574" s="41">
        <f t="shared" si="242"/>
        <v>547321.8</v>
      </c>
    </row>
    <row r="1575" spans="1:18" ht="12.75">
      <c r="A1575" s="86"/>
      <c r="B1575" s="86"/>
      <c r="C1575" s="260"/>
      <c r="D1575" s="20" t="s">
        <v>1025</v>
      </c>
      <c r="E1575" s="160"/>
      <c r="F1575" s="318"/>
      <c r="G1575" s="8"/>
      <c r="H1575" s="166" t="s">
        <v>475</v>
      </c>
      <c r="I1575" s="18">
        <v>2350000</v>
      </c>
      <c r="J1575" s="18">
        <v>2350000</v>
      </c>
      <c r="K1575" s="18">
        <v>2500000</v>
      </c>
      <c r="L1575" s="206">
        <f t="shared" si="245"/>
        <v>106.38297872340425</v>
      </c>
      <c r="M1575" s="206">
        <f t="shared" si="237"/>
        <v>106.38297872340425</v>
      </c>
      <c r="N1575" s="206">
        <f t="shared" si="239"/>
        <v>106.38297872340425</v>
      </c>
      <c r="O1575" s="18">
        <v>547321.8</v>
      </c>
      <c r="P1575" s="206">
        <f t="shared" si="241"/>
        <v>21.892872</v>
      </c>
      <c r="Q1575" s="18">
        <v>0</v>
      </c>
      <c r="R1575" s="41">
        <f t="shared" si="242"/>
        <v>547321.8</v>
      </c>
    </row>
    <row r="1576" spans="1:18" ht="63.75">
      <c r="A1576" s="86"/>
      <c r="B1576" s="86"/>
      <c r="C1576" s="260"/>
      <c r="D1576" s="221"/>
      <c r="E1576" s="159"/>
      <c r="F1576" s="20" t="s">
        <v>315</v>
      </c>
      <c r="G1576" s="8">
        <v>451</v>
      </c>
      <c r="H1576" s="173" t="s">
        <v>1251</v>
      </c>
      <c r="I1576" s="18">
        <v>6450000</v>
      </c>
      <c r="J1576" s="18">
        <v>6450000</v>
      </c>
      <c r="K1576" s="297">
        <v>14500000</v>
      </c>
      <c r="L1576" s="206">
        <f t="shared" si="245"/>
        <v>224.80620155038758</v>
      </c>
      <c r="M1576" s="206">
        <f t="shared" si="237"/>
        <v>224.80620155038758</v>
      </c>
      <c r="N1576" s="206">
        <f t="shared" si="239"/>
        <v>224.80620155038758</v>
      </c>
      <c r="O1576" s="297">
        <v>0</v>
      </c>
      <c r="P1576" s="206">
        <f t="shared" si="241"/>
        <v>0</v>
      </c>
      <c r="Q1576" s="18">
        <v>0</v>
      </c>
      <c r="R1576" s="41">
        <f t="shared" si="242"/>
        <v>0</v>
      </c>
    </row>
    <row r="1577" spans="1:18" ht="25.5" hidden="1">
      <c r="A1577" s="86"/>
      <c r="B1577" s="86"/>
      <c r="C1577" s="260"/>
      <c r="D1577" s="221"/>
      <c r="E1577" s="159"/>
      <c r="F1577" s="276" t="s">
        <v>430</v>
      </c>
      <c r="G1577" s="8">
        <v>425</v>
      </c>
      <c r="H1577" s="173" t="s">
        <v>730</v>
      </c>
      <c r="I1577" s="297"/>
      <c r="J1577" s="297"/>
      <c r="K1577" s="297"/>
      <c r="L1577" s="206" t="e">
        <f t="shared" si="245"/>
        <v>#DIV/0!</v>
      </c>
      <c r="M1577" s="206" t="e">
        <f t="shared" si="237"/>
        <v>#DIV/0!</v>
      </c>
      <c r="N1577" s="206" t="e">
        <f t="shared" si="239"/>
        <v>#DIV/0!</v>
      </c>
      <c r="O1577" s="297"/>
      <c r="P1577" s="206" t="e">
        <f t="shared" si="241"/>
        <v>#DIV/0!</v>
      </c>
      <c r="Q1577" s="18"/>
      <c r="R1577" s="41">
        <f t="shared" si="242"/>
        <v>0</v>
      </c>
    </row>
    <row r="1578" spans="1:18" ht="12.75" hidden="1">
      <c r="A1578" s="86"/>
      <c r="B1578" s="86"/>
      <c r="C1578" s="260"/>
      <c r="D1578" s="221"/>
      <c r="E1578" s="159"/>
      <c r="F1578" s="276" t="s">
        <v>431</v>
      </c>
      <c r="G1578" s="8">
        <v>426</v>
      </c>
      <c r="H1578" s="173" t="s">
        <v>72</v>
      </c>
      <c r="I1578" s="297"/>
      <c r="J1578" s="297"/>
      <c r="K1578" s="297"/>
      <c r="L1578" s="206">
        <v>0</v>
      </c>
      <c r="M1578" s="206" t="e">
        <f t="shared" si="237"/>
        <v>#DIV/0!</v>
      </c>
      <c r="N1578" s="206" t="e">
        <f t="shared" si="239"/>
        <v>#DIV/0!</v>
      </c>
      <c r="O1578" s="297"/>
      <c r="P1578" s="206" t="e">
        <f t="shared" si="241"/>
        <v>#DIV/0!</v>
      </c>
      <c r="Q1578" s="18">
        <v>0</v>
      </c>
      <c r="R1578" s="41">
        <f t="shared" si="242"/>
        <v>0</v>
      </c>
    </row>
    <row r="1579" spans="1:18" ht="25.5" hidden="1">
      <c r="A1579" s="86"/>
      <c r="B1579" s="86"/>
      <c r="C1579" s="260"/>
      <c r="D1579" s="160"/>
      <c r="E1579" s="160"/>
      <c r="F1579" s="318"/>
      <c r="G1579" s="14"/>
      <c r="H1579" s="15" t="s">
        <v>731</v>
      </c>
      <c r="I1579" s="297"/>
      <c r="J1579" s="297"/>
      <c r="K1579" s="297"/>
      <c r="L1579" s="206" t="e">
        <f aca="true" t="shared" si="246" ref="L1579:L1586">(K1579/I1579)*100</f>
        <v>#DIV/0!</v>
      </c>
      <c r="M1579" s="206" t="e">
        <f t="shared" si="237"/>
        <v>#DIV/0!</v>
      </c>
      <c r="N1579" s="206" t="e">
        <f t="shared" si="239"/>
        <v>#DIV/0!</v>
      </c>
      <c r="O1579" s="297"/>
      <c r="P1579" s="206" t="e">
        <f t="shared" si="241"/>
        <v>#DIV/0!</v>
      </c>
      <c r="Q1579" s="18">
        <f>Q1580</f>
        <v>0</v>
      </c>
      <c r="R1579" s="41">
        <f t="shared" si="242"/>
        <v>0</v>
      </c>
    </row>
    <row r="1580" spans="1:18" ht="25.5" hidden="1">
      <c r="A1580" s="86"/>
      <c r="B1580" s="86"/>
      <c r="C1580" s="260"/>
      <c r="D1580" s="221"/>
      <c r="E1580" s="159"/>
      <c r="F1580" s="276">
        <v>247</v>
      </c>
      <c r="G1580" s="8">
        <v>451</v>
      </c>
      <c r="H1580" s="173" t="s">
        <v>581</v>
      </c>
      <c r="I1580" s="297"/>
      <c r="J1580" s="297"/>
      <c r="K1580" s="297"/>
      <c r="L1580" s="206" t="e">
        <f t="shared" si="246"/>
        <v>#DIV/0!</v>
      </c>
      <c r="M1580" s="206" t="e">
        <f t="shared" si="237"/>
        <v>#DIV/0!</v>
      </c>
      <c r="N1580" s="206" t="e">
        <f t="shared" si="239"/>
        <v>#DIV/0!</v>
      </c>
      <c r="O1580" s="297"/>
      <c r="P1580" s="206" t="e">
        <f t="shared" si="241"/>
        <v>#DIV/0!</v>
      </c>
      <c r="Q1580" s="18">
        <v>0</v>
      </c>
      <c r="R1580" s="41">
        <f t="shared" si="242"/>
        <v>0</v>
      </c>
    </row>
    <row r="1581" spans="1:18" ht="38.25" hidden="1">
      <c r="A1581" s="86"/>
      <c r="B1581" s="86"/>
      <c r="C1581" s="260"/>
      <c r="D1581" s="160"/>
      <c r="E1581" s="160"/>
      <c r="F1581" s="318"/>
      <c r="G1581" s="14"/>
      <c r="H1581" s="15" t="s">
        <v>732</v>
      </c>
      <c r="I1581" s="297"/>
      <c r="J1581" s="297"/>
      <c r="K1581" s="297"/>
      <c r="L1581" s="206" t="e">
        <f t="shared" si="246"/>
        <v>#DIV/0!</v>
      </c>
      <c r="M1581" s="206" t="e">
        <f aca="true" t="shared" si="247" ref="M1581:M1586">(K1581/J1581)*100</f>
        <v>#DIV/0!</v>
      </c>
      <c r="N1581" s="206" t="e">
        <f t="shared" si="239"/>
        <v>#DIV/0!</v>
      </c>
      <c r="O1581" s="297"/>
      <c r="P1581" s="206" t="e">
        <f t="shared" si="241"/>
        <v>#DIV/0!</v>
      </c>
      <c r="Q1581" s="18">
        <f>Q1582</f>
        <v>0</v>
      </c>
      <c r="R1581" s="41">
        <f t="shared" si="242"/>
        <v>0</v>
      </c>
    </row>
    <row r="1582" spans="1:18" ht="25.5" hidden="1">
      <c r="A1582" s="86"/>
      <c r="B1582" s="86"/>
      <c r="C1582" s="260"/>
      <c r="D1582" s="221"/>
      <c r="E1582" s="159"/>
      <c r="F1582" s="276">
        <v>248</v>
      </c>
      <c r="G1582" s="8">
        <v>451</v>
      </c>
      <c r="H1582" s="173" t="s">
        <v>581</v>
      </c>
      <c r="I1582" s="297"/>
      <c r="J1582" s="297"/>
      <c r="K1582" s="297"/>
      <c r="L1582" s="206" t="e">
        <f t="shared" si="246"/>
        <v>#DIV/0!</v>
      </c>
      <c r="M1582" s="206" t="e">
        <f t="shared" si="247"/>
        <v>#DIV/0!</v>
      </c>
      <c r="N1582" s="206" t="e">
        <f t="shared" si="239"/>
        <v>#DIV/0!</v>
      </c>
      <c r="O1582" s="297"/>
      <c r="P1582" s="206" t="e">
        <f t="shared" si="241"/>
        <v>#DIV/0!</v>
      </c>
      <c r="Q1582" s="18">
        <v>0</v>
      </c>
      <c r="R1582" s="41">
        <f t="shared" si="242"/>
        <v>0</v>
      </c>
    </row>
    <row r="1583" spans="1:18" ht="25.5" hidden="1">
      <c r="A1583" s="86"/>
      <c r="B1583" s="86"/>
      <c r="C1583" s="260"/>
      <c r="D1583" s="160"/>
      <c r="E1583" s="160"/>
      <c r="F1583" s="318"/>
      <c r="G1583" s="14"/>
      <c r="H1583" s="15" t="s">
        <v>767</v>
      </c>
      <c r="I1583" s="297"/>
      <c r="J1583" s="297"/>
      <c r="K1583" s="297"/>
      <c r="L1583" s="206" t="e">
        <f t="shared" si="246"/>
        <v>#DIV/0!</v>
      </c>
      <c r="M1583" s="206" t="e">
        <f t="shared" si="247"/>
        <v>#DIV/0!</v>
      </c>
      <c r="N1583" s="206" t="e">
        <f t="shared" si="239"/>
        <v>#DIV/0!</v>
      </c>
      <c r="O1583" s="297"/>
      <c r="P1583" s="206" t="e">
        <f t="shared" si="241"/>
        <v>#DIV/0!</v>
      </c>
      <c r="Q1583" s="18">
        <f>Q1584</f>
        <v>0</v>
      </c>
      <c r="R1583" s="41">
        <f t="shared" si="242"/>
        <v>0</v>
      </c>
    </row>
    <row r="1584" spans="1:18" ht="25.5" hidden="1">
      <c r="A1584" s="86"/>
      <c r="B1584" s="86"/>
      <c r="C1584" s="260"/>
      <c r="D1584" s="221"/>
      <c r="E1584" s="159"/>
      <c r="F1584" s="276">
        <v>249</v>
      </c>
      <c r="G1584" s="8">
        <v>451</v>
      </c>
      <c r="H1584" s="173" t="s">
        <v>581</v>
      </c>
      <c r="I1584" s="297"/>
      <c r="J1584" s="297"/>
      <c r="K1584" s="297"/>
      <c r="L1584" s="206" t="e">
        <f t="shared" si="246"/>
        <v>#DIV/0!</v>
      </c>
      <c r="M1584" s="206" t="e">
        <f t="shared" si="247"/>
        <v>#DIV/0!</v>
      </c>
      <c r="N1584" s="206" t="e">
        <f t="shared" si="239"/>
        <v>#DIV/0!</v>
      </c>
      <c r="O1584" s="297"/>
      <c r="P1584" s="206" t="e">
        <f t="shared" si="241"/>
        <v>#DIV/0!</v>
      </c>
      <c r="Q1584" s="18">
        <v>0</v>
      </c>
      <c r="R1584" s="41">
        <f t="shared" si="242"/>
        <v>0</v>
      </c>
    </row>
    <row r="1585" spans="1:18" ht="38.25" hidden="1">
      <c r="A1585" s="86"/>
      <c r="B1585" s="86"/>
      <c r="C1585" s="260"/>
      <c r="D1585" s="160"/>
      <c r="E1585" s="160"/>
      <c r="F1585" s="318"/>
      <c r="G1585" s="14"/>
      <c r="H1585" s="15" t="s">
        <v>602</v>
      </c>
      <c r="I1585" s="297"/>
      <c r="J1585" s="297"/>
      <c r="K1585" s="297"/>
      <c r="L1585" s="206" t="e">
        <f t="shared" si="246"/>
        <v>#DIV/0!</v>
      </c>
      <c r="M1585" s="206" t="e">
        <f t="shared" si="247"/>
        <v>#DIV/0!</v>
      </c>
      <c r="N1585" s="206" t="e">
        <f t="shared" si="239"/>
        <v>#DIV/0!</v>
      </c>
      <c r="O1585" s="297"/>
      <c r="P1585" s="206" t="e">
        <f t="shared" si="241"/>
        <v>#DIV/0!</v>
      </c>
      <c r="Q1585" s="18">
        <f>Q1586</f>
        <v>0</v>
      </c>
      <c r="R1585" s="41">
        <f t="shared" si="242"/>
        <v>0</v>
      </c>
    </row>
    <row r="1586" spans="1:18" ht="25.5" hidden="1">
      <c r="A1586" s="86"/>
      <c r="B1586" s="86"/>
      <c r="C1586" s="260"/>
      <c r="D1586" s="221"/>
      <c r="E1586" s="159"/>
      <c r="F1586" s="276" t="s">
        <v>432</v>
      </c>
      <c r="G1586" s="8">
        <v>451</v>
      </c>
      <c r="H1586" s="173" t="s">
        <v>581</v>
      </c>
      <c r="I1586" s="297"/>
      <c r="J1586" s="297"/>
      <c r="K1586" s="297"/>
      <c r="L1586" s="206" t="e">
        <f t="shared" si="246"/>
        <v>#DIV/0!</v>
      </c>
      <c r="M1586" s="206" t="e">
        <f t="shared" si="247"/>
        <v>#DIV/0!</v>
      </c>
      <c r="N1586" s="206" t="e">
        <f t="shared" si="239"/>
        <v>#DIV/0!</v>
      </c>
      <c r="O1586" s="297"/>
      <c r="P1586" s="206" t="e">
        <f t="shared" si="241"/>
        <v>#DIV/0!</v>
      </c>
      <c r="Q1586" s="18">
        <v>0</v>
      </c>
      <c r="R1586" s="41">
        <f t="shared" si="242"/>
        <v>0</v>
      </c>
    </row>
    <row r="1587" spans="1:18" ht="12.75" hidden="1">
      <c r="A1587" s="86"/>
      <c r="B1587" s="86"/>
      <c r="C1587" s="260"/>
      <c r="D1587" s="221"/>
      <c r="E1587" s="159"/>
      <c r="F1587" s="276"/>
      <c r="G1587" s="8">
        <v>481</v>
      </c>
      <c r="H1587" s="173" t="s">
        <v>942</v>
      </c>
      <c r="I1587" s="297">
        <v>0</v>
      </c>
      <c r="J1587" s="297">
        <v>0</v>
      </c>
      <c r="K1587" s="297">
        <v>0</v>
      </c>
      <c r="L1587" s="206"/>
      <c r="M1587" s="206">
        <v>0</v>
      </c>
      <c r="N1587" s="206" t="e">
        <f t="shared" si="239"/>
        <v>#DIV/0!</v>
      </c>
      <c r="O1587" s="297">
        <v>0</v>
      </c>
      <c r="P1587" s="206" t="e">
        <f t="shared" si="241"/>
        <v>#DIV/0!</v>
      </c>
      <c r="Q1587" s="18">
        <v>0</v>
      </c>
      <c r="R1587" s="41">
        <f t="shared" si="242"/>
        <v>0</v>
      </c>
    </row>
    <row r="1588" spans="1:18" ht="12.75">
      <c r="A1588" s="86"/>
      <c r="B1588" s="86"/>
      <c r="C1588" s="260"/>
      <c r="D1588" s="20" t="s">
        <v>1026</v>
      </c>
      <c r="E1588" s="159"/>
      <c r="F1588" s="20" t="s">
        <v>1095</v>
      </c>
      <c r="G1588" s="8">
        <v>423</v>
      </c>
      <c r="H1588" s="173" t="s">
        <v>1192</v>
      </c>
      <c r="I1588" s="18">
        <v>1400000</v>
      </c>
      <c r="J1588" s="18">
        <v>1400000</v>
      </c>
      <c r="K1588" s="18">
        <v>400000</v>
      </c>
      <c r="L1588" s="206">
        <f aca="true" t="shared" si="248" ref="L1588:L1593">(K1588/I1588)*100</f>
        <v>28.57142857142857</v>
      </c>
      <c r="M1588" s="206"/>
      <c r="N1588" s="206">
        <f t="shared" si="239"/>
        <v>28.57142857142857</v>
      </c>
      <c r="O1588" s="18">
        <v>125786.08</v>
      </c>
      <c r="P1588" s="206">
        <f t="shared" si="241"/>
        <v>31.44652</v>
      </c>
      <c r="Q1588" s="18">
        <v>0</v>
      </c>
      <c r="R1588" s="41">
        <f t="shared" si="242"/>
        <v>125786.08</v>
      </c>
    </row>
    <row r="1589" spans="1:18" ht="12.75">
      <c r="A1589" s="86"/>
      <c r="B1589" s="86"/>
      <c r="C1589" s="260"/>
      <c r="D1589" s="221"/>
      <c r="E1589" s="159"/>
      <c r="F1589" s="276"/>
      <c r="G1589" s="8"/>
      <c r="H1589" s="173"/>
      <c r="I1589" s="18">
        <v>600000</v>
      </c>
      <c r="J1589" s="18">
        <v>600000</v>
      </c>
      <c r="K1589" s="18">
        <v>0</v>
      </c>
      <c r="L1589" s="206">
        <f t="shared" si="248"/>
        <v>0</v>
      </c>
      <c r="M1589" s="206"/>
      <c r="N1589" s="206">
        <f t="shared" si="239"/>
        <v>0</v>
      </c>
      <c r="O1589" s="18">
        <v>0</v>
      </c>
      <c r="P1589" s="206"/>
      <c r="Q1589" s="18">
        <v>0</v>
      </c>
      <c r="R1589" s="41">
        <f t="shared" si="242"/>
        <v>0</v>
      </c>
    </row>
    <row r="1590" spans="1:18" ht="36.75" customHeight="1" hidden="1">
      <c r="A1590" s="7"/>
      <c r="B1590" s="7"/>
      <c r="C1590" s="44"/>
      <c r="D1590" s="160" t="s">
        <v>966</v>
      </c>
      <c r="E1590" s="160"/>
      <c r="F1590" s="318"/>
      <c r="G1590" s="14"/>
      <c r="H1590" s="15" t="s">
        <v>1020</v>
      </c>
      <c r="I1590" s="18">
        <f>I1591</f>
        <v>0</v>
      </c>
      <c r="J1590" s="18">
        <f>J1591</f>
        <v>0</v>
      </c>
      <c r="K1590" s="18">
        <f>K1591</f>
        <v>0</v>
      </c>
      <c r="L1590" s="206" t="e">
        <f t="shared" si="248"/>
        <v>#DIV/0!</v>
      </c>
      <c r="M1590" s="206"/>
      <c r="N1590" s="206" t="e">
        <f t="shared" si="239"/>
        <v>#DIV/0!</v>
      </c>
      <c r="O1590" s="18">
        <f>O1591</f>
        <v>0</v>
      </c>
      <c r="P1590" s="206" t="e">
        <f t="shared" si="241"/>
        <v>#DIV/0!</v>
      </c>
      <c r="Q1590" s="18">
        <v>0</v>
      </c>
      <c r="R1590" s="41">
        <f t="shared" si="242"/>
        <v>0</v>
      </c>
    </row>
    <row r="1591" spans="1:18" ht="11.25" customHeight="1" hidden="1">
      <c r="A1591" s="7"/>
      <c r="B1591" s="7"/>
      <c r="C1591" s="44"/>
      <c r="D1591" s="160"/>
      <c r="E1591" s="20"/>
      <c r="F1591" s="276" t="s">
        <v>320</v>
      </c>
      <c r="G1591" s="8">
        <v>424</v>
      </c>
      <c r="H1591" s="173" t="s">
        <v>68</v>
      </c>
      <c r="I1591" s="18">
        <v>0</v>
      </c>
      <c r="J1591" s="18">
        <v>0</v>
      </c>
      <c r="K1591" s="18">
        <v>0</v>
      </c>
      <c r="L1591" s="206" t="e">
        <f t="shared" si="248"/>
        <v>#DIV/0!</v>
      </c>
      <c r="M1591" s="206"/>
      <c r="N1591" s="206" t="e">
        <f t="shared" si="239"/>
        <v>#DIV/0!</v>
      </c>
      <c r="O1591" s="18">
        <v>0</v>
      </c>
      <c r="P1591" s="206" t="e">
        <f t="shared" si="241"/>
        <v>#DIV/0!</v>
      </c>
      <c r="Q1591" s="18">
        <v>0</v>
      </c>
      <c r="R1591" s="41">
        <f t="shared" si="242"/>
        <v>0</v>
      </c>
    </row>
    <row r="1592" spans="1:18" ht="12.75" hidden="1">
      <c r="A1592" s="7"/>
      <c r="B1592" s="7"/>
      <c r="C1592" s="44"/>
      <c r="D1592" s="160" t="s">
        <v>967</v>
      </c>
      <c r="E1592" s="160"/>
      <c r="F1592" s="318"/>
      <c r="G1592" s="14"/>
      <c r="H1592" s="15" t="s">
        <v>1021</v>
      </c>
      <c r="I1592" s="18">
        <f>I1593</f>
        <v>0</v>
      </c>
      <c r="J1592" s="18">
        <f>J1593</f>
        <v>0</v>
      </c>
      <c r="K1592" s="18">
        <f>K1593</f>
        <v>0</v>
      </c>
      <c r="L1592" s="206" t="e">
        <f t="shared" si="248"/>
        <v>#DIV/0!</v>
      </c>
      <c r="M1592" s="206"/>
      <c r="N1592" s="206" t="e">
        <f t="shared" si="239"/>
        <v>#DIV/0!</v>
      </c>
      <c r="O1592" s="18">
        <f>O1593</f>
        <v>0</v>
      </c>
      <c r="P1592" s="206" t="e">
        <f t="shared" si="241"/>
        <v>#DIV/0!</v>
      </c>
      <c r="Q1592" s="18">
        <v>0</v>
      </c>
      <c r="R1592" s="41">
        <f t="shared" si="242"/>
        <v>0</v>
      </c>
    </row>
    <row r="1593" spans="1:18" ht="12.75" hidden="1">
      <c r="A1593" s="7"/>
      <c r="B1593" s="7"/>
      <c r="C1593" s="44"/>
      <c r="D1593" s="160"/>
      <c r="E1593" s="20"/>
      <c r="F1593" s="276" t="s">
        <v>907</v>
      </c>
      <c r="G1593" s="8">
        <v>424</v>
      </c>
      <c r="H1593" s="173" t="s">
        <v>68</v>
      </c>
      <c r="I1593" s="18">
        <v>0</v>
      </c>
      <c r="J1593" s="18">
        <v>0</v>
      </c>
      <c r="K1593" s="18">
        <v>0</v>
      </c>
      <c r="L1593" s="206" t="e">
        <f t="shared" si="248"/>
        <v>#DIV/0!</v>
      </c>
      <c r="M1593" s="206"/>
      <c r="N1593" s="206" t="e">
        <f t="shared" si="239"/>
        <v>#DIV/0!</v>
      </c>
      <c r="O1593" s="18">
        <v>0</v>
      </c>
      <c r="P1593" s="206" t="e">
        <f t="shared" si="241"/>
        <v>#DIV/0!</v>
      </c>
      <c r="Q1593" s="18">
        <v>0</v>
      </c>
      <c r="R1593" s="41">
        <f t="shared" si="242"/>
        <v>0</v>
      </c>
    </row>
    <row r="1594" spans="1:18" ht="12.75">
      <c r="A1594" s="7"/>
      <c r="B1594" s="7"/>
      <c r="C1594" s="44"/>
      <c r="D1594" s="160"/>
      <c r="E1594" s="20"/>
      <c r="F1594" s="276"/>
      <c r="G1594" s="8"/>
      <c r="H1594" s="15" t="s">
        <v>149</v>
      </c>
      <c r="I1594" s="19"/>
      <c r="J1594" s="19"/>
      <c r="K1594" s="19"/>
      <c r="L1594" s="206"/>
      <c r="M1594" s="206"/>
      <c r="N1594" s="206"/>
      <c r="O1594" s="19"/>
      <c r="P1594" s="206"/>
      <c r="Q1594" s="19"/>
      <c r="R1594" s="41">
        <f t="shared" si="242"/>
        <v>0</v>
      </c>
    </row>
    <row r="1595" spans="1:18" ht="12.75">
      <c r="A1595" s="7"/>
      <c r="B1595" s="7"/>
      <c r="C1595" s="44"/>
      <c r="D1595" s="160"/>
      <c r="E1595" s="20"/>
      <c r="F1595" s="276"/>
      <c r="G1595" s="20" t="s">
        <v>52</v>
      </c>
      <c r="H1595" s="173" t="s">
        <v>45</v>
      </c>
      <c r="I1595" s="18">
        <f>I1561</f>
        <v>12700000</v>
      </c>
      <c r="J1595" s="18">
        <f>J1561</f>
        <v>12700000</v>
      </c>
      <c r="K1595" s="18">
        <f>K1561</f>
        <v>19900000</v>
      </c>
      <c r="L1595" s="206">
        <f>(K1595/I1595)*100</f>
        <v>156.69291338582678</v>
      </c>
      <c r="M1595" s="206">
        <f>(K1595/J1595)*100</f>
        <v>156.69291338582678</v>
      </c>
      <c r="N1595" s="206">
        <f t="shared" si="239"/>
        <v>156.69291338582678</v>
      </c>
      <c r="O1595" s="18">
        <f>O1561</f>
        <v>673107.88</v>
      </c>
      <c r="P1595" s="206">
        <f t="shared" si="241"/>
        <v>3.382451658291457</v>
      </c>
      <c r="Q1595" s="18">
        <v>0</v>
      </c>
      <c r="R1595" s="41">
        <f t="shared" si="242"/>
        <v>673107.88</v>
      </c>
    </row>
    <row r="1596" spans="1:18" ht="12.75" customHeight="1">
      <c r="A1596" s="7"/>
      <c r="B1596" s="7"/>
      <c r="C1596" s="44"/>
      <c r="D1596" s="160"/>
      <c r="E1596" s="20"/>
      <c r="F1596" s="276"/>
      <c r="G1596" s="20" t="s">
        <v>53</v>
      </c>
      <c r="H1596" s="173" t="s">
        <v>230</v>
      </c>
      <c r="I1596" s="18">
        <v>0</v>
      </c>
      <c r="J1596" s="18">
        <v>0</v>
      </c>
      <c r="K1596" s="18">
        <v>0</v>
      </c>
      <c r="L1596" s="206">
        <v>0</v>
      </c>
      <c r="M1596" s="206">
        <v>0</v>
      </c>
      <c r="N1596" s="206">
        <v>0</v>
      </c>
      <c r="O1596" s="18">
        <v>0</v>
      </c>
      <c r="P1596" s="206">
        <v>0</v>
      </c>
      <c r="Q1596" s="18">
        <v>0</v>
      </c>
      <c r="R1596" s="41">
        <f t="shared" si="242"/>
        <v>0</v>
      </c>
    </row>
    <row r="1597" spans="1:18" ht="12.75">
      <c r="A1597" s="7"/>
      <c r="B1597" s="7"/>
      <c r="C1597" s="44"/>
      <c r="D1597" s="160"/>
      <c r="E1597" s="20"/>
      <c r="F1597" s="276"/>
      <c r="G1597" s="8"/>
      <c r="H1597" s="15" t="s">
        <v>150</v>
      </c>
      <c r="I1597" s="19">
        <f>SUM(I1595+I1596)</f>
        <v>12700000</v>
      </c>
      <c r="J1597" s="19">
        <f>SUM(J1595+J1596)</f>
        <v>12700000</v>
      </c>
      <c r="K1597" s="19">
        <f>SUM(K1595+K1596)</f>
        <v>19900000</v>
      </c>
      <c r="L1597" s="206">
        <f>(K1597/I1597)*100</f>
        <v>156.69291338582678</v>
      </c>
      <c r="M1597" s="206">
        <f>(K1597/J1597)*100</f>
        <v>156.69291338582678</v>
      </c>
      <c r="N1597" s="206">
        <f t="shared" si="239"/>
        <v>156.69291338582678</v>
      </c>
      <c r="O1597" s="19">
        <f>SUM(O1595+O1596)</f>
        <v>673107.88</v>
      </c>
      <c r="P1597" s="206">
        <f t="shared" si="241"/>
        <v>3.382451658291457</v>
      </c>
      <c r="Q1597" s="19">
        <f>SUM(Q1595+Q1596)</f>
        <v>0</v>
      </c>
      <c r="R1597" s="41">
        <f t="shared" si="242"/>
        <v>673107.88</v>
      </c>
    </row>
    <row r="1598" spans="1:18" ht="12.75">
      <c r="A1598" s="7"/>
      <c r="B1598" s="7"/>
      <c r="C1598" s="44"/>
      <c r="D1598" s="160"/>
      <c r="E1598" s="20"/>
      <c r="F1598" s="276"/>
      <c r="G1598" s="8"/>
      <c r="H1598" s="15" t="s">
        <v>478</v>
      </c>
      <c r="I1598" s="19"/>
      <c r="J1598" s="19"/>
      <c r="K1598" s="19"/>
      <c r="L1598" s="206"/>
      <c r="M1598" s="206"/>
      <c r="N1598" s="206"/>
      <c r="O1598" s="19"/>
      <c r="P1598" s="206"/>
      <c r="Q1598" s="19"/>
      <c r="R1598" s="41">
        <f t="shared" si="242"/>
        <v>0</v>
      </c>
    </row>
    <row r="1599" spans="1:18" ht="12.75">
      <c r="A1599" s="7"/>
      <c r="B1599" s="7"/>
      <c r="C1599" s="44"/>
      <c r="D1599" s="160"/>
      <c r="E1599" s="20"/>
      <c r="F1599" s="276"/>
      <c r="G1599" s="20" t="s">
        <v>52</v>
      </c>
      <c r="H1599" s="173" t="s">
        <v>45</v>
      </c>
      <c r="I1599" s="18">
        <f aca="true" t="shared" si="249" ref="I1599:K1600">I1595</f>
        <v>12700000</v>
      </c>
      <c r="J1599" s="18">
        <f t="shared" si="249"/>
        <v>12700000</v>
      </c>
      <c r="K1599" s="18">
        <f t="shared" si="249"/>
        <v>19900000</v>
      </c>
      <c r="L1599" s="206">
        <f>(K1599/I1599)*100</f>
        <v>156.69291338582678</v>
      </c>
      <c r="M1599" s="206">
        <f>(K1599/J1599)*100</f>
        <v>156.69291338582678</v>
      </c>
      <c r="N1599" s="206">
        <f t="shared" si="239"/>
        <v>156.69291338582678</v>
      </c>
      <c r="O1599" s="18">
        <f>O1595</f>
        <v>673107.88</v>
      </c>
      <c r="P1599" s="206">
        <f t="shared" si="241"/>
        <v>3.382451658291457</v>
      </c>
      <c r="Q1599" s="18">
        <f>Q1595</f>
        <v>0</v>
      </c>
      <c r="R1599" s="41">
        <f t="shared" si="242"/>
        <v>673107.88</v>
      </c>
    </row>
    <row r="1600" spans="1:18" ht="12.75">
      <c r="A1600" s="7"/>
      <c r="B1600" s="7"/>
      <c r="C1600" s="44"/>
      <c r="D1600" s="160"/>
      <c r="E1600" s="20"/>
      <c r="F1600" s="276"/>
      <c r="G1600" s="20" t="s">
        <v>53</v>
      </c>
      <c r="H1600" s="173" t="s">
        <v>230</v>
      </c>
      <c r="I1600" s="18">
        <f t="shared" si="249"/>
        <v>0</v>
      </c>
      <c r="J1600" s="18">
        <f t="shared" si="249"/>
        <v>0</v>
      </c>
      <c r="K1600" s="18">
        <f t="shared" si="249"/>
        <v>0</v>
      </c>
      <c r="L1600" s="206">
        <v>0</v>
      </c>
      <c r="M1600" s="206">
        <v>0</v>
      </c>
      <c r="N1600" s="206">
        <v>0</v>
      </c>
      <c r="O1600" s="18">
        <f>O1596</f>
        <v>0</v>
      </c>
      <c r="P1600" s="206">
        <v>0</v>
      </c>
      <c r="Q1600" s="18">
        <f>Q1596</f>
        <v>0</v>
      </c>
      <c r="R1600" s="41">
        <f t="shared" si="242"/>
        <v>0</v>
      </c>
    </row>
    <row r="1601" spans="1:18" ht="13.5" customHeight="1">
      <c r="A1601" s="7"/>
      <c r="B1601" s="7"/>
      <c r="C1601" s="44"/>
      <c r="D1601" s="160"/>
      <c r="E1601" s="20"/>
      <c r="F1601" s="276"/>
      <c r="G1601" s="8"/>
      <c r="H1601" s="15" t="s">
        <v>479</v>
      </c>
      <c r="I1601" s="19">
        <f>I1599+I1600</f>
        <v>12700000</v>
      </c>
      <c r="J1601" s="19">
        <f>J1599+J1600</f>
        <v>12700000</v>
      </c>
      <c r="K1601" s="19">
        <f>K1599+K1600</f>
        <v>19900000</v>
      </c>
      <c r="L1601" s="206">
        <f>(K1601/I1601)*100</f>
        <v>156.69291338582678</v>
      </c>
      <c r="M1601" s="206">
        <f>(K1601/J1601)*100</f>
        <v>156.69291338582678</v>
      </c>
      <c r="N1601" s="206">
        <f>K1601/I1601*100</f>
        <v>156.69291338582678</v>
      </c>
      <c r="O1601" s="19">
        <f>O1599+O1600</f>
        <v>673107.88</v>
      </c>
      <c r="P1601" s="206">
        <f t="shared" si="241"/>
        <v>3.382451658291457</v>
      </c>
      <c r="Q1601" s="19">
        <f>Q1599+Q1600</f>
        <v>0</v>
      </c>
      <c r="R1601" s="41">
        <f t="shared" si="242"/>
        <v>673107.88</v>
      </c>
    </row>
    <row r="1602" spans="1:18" ht="38.25">
      <c r="A1602" s="7"/>
      <c r="B1602" s="7"/>
      <c r="C1602" s="44"/>
      <c r="D1602" s="160"/>
      <c r="E1602" s="20"/>
      <c r="F1602" s="330"/>
      <c r="G1602" s="45"/>
      <c r="H1602" s="212" t="str">
        <f>"ИЗВОРИ ФИНАНСИРАЊА ЗА ПРОГРАМ "&amp;D1562&amp;" "&amp;H1562</f>
        <v>ИЗВОРИ ФИНАНСИРАЊА ЗА ПРОГРАМ 0101 ПРОГРАМ 5 - ПОЉОПРИВРЕДА И РУРАЛНИ РАЗВОЈ </v>
      </c>
      <c r="I1602" s="19">
        <f>SUM(I1603:I1603)</f>
        <v>12700000</v>
      </c>
      <c r="J1602" s="19">
        <f>SUM(J1603:J1603)</f>
        <v>12700000</v>
      </c>
      <c r="K1602" s="19">
        <f>SUM(K1603:K1603)</f>
        <v>19900000</v>
      </c>
      <c r="L1602" s="206">
        <f>(K1602/I1602)*100</f>
        <v>156.69291338582678</v>
      </c>
      <c r="M1602" s="206">
        <f>(K1602/J1602)*100</f>
        <v>156.69291338582678</v>
      </c>
      <c r="N1602" s="206">
        <f>K1602/I1602*100</f>
        <v>156.69291338582678</v>
      </c>
      <c r="O1602" s="19">
        <f>SUM(O1603:O1603)</f>
        <v>673107.88</v>
      </c>
      <c r="P1602" s="206">
        <f t="shared" si="241"/>
        <v>3.382451658291457</v>
      </c>
      <c r="Q1602" s="19">
        <f>SUM(Q1603:Q1603)</f>
        <v>0</v>
      </c>
      <c r="R1602" s="41">
        <f t="shared" si="242"/>
        <v>673107.88</v>
      </c>
    </row>
    <row r="1603" spans="1:18" ht="12.75">
      <c r="A1603" s="7"/>
      <c r="B1603" s="7"/>
      <c r="C1603" s="44"/>
      <c r="D1603" s="160"/>
      <c r="E1603" s="20"/>
      <c r="F1603" s="330"/>
      <c r="G1603" s="20" t="s">
        <v>52</v>
      </c>
      <c r="H1603" s="173" t="s">
        <v>45</v>
      </c>
      <c r="I1603" s="19">
        <f>I1595</f>
        <v>12700000</v>
      </c>
      <c r="J1603" s="19">
        <f>J1595</f>
        <v>12700000</v>
      </c>
      <c r="K1603" s="19">
        <f>K1595</f>
        <v>19900000</v>
      </c>
      <c r="L1603" s="206">
        <f>(K1603/I1603)*100</f>
        <v>156.69291338582678</v>
      </c>
      <c r="M1603" s="206">
        <f>(K1603/J1603)*100</f>
        <v>156.69291338582678</v>
      </c>
      <c r="N1603" s="206">
        <f>K1603/I1603*100</f>
        <v>156.69291338582678</v>
      </c>
      <c r="O1603" s="19">
        <f>O1595</f>
        <v>673107.88</v>
      </c>
      <c r="P1603" s="206">
        <f t="shared" si="241"/>
        <v>3.382451658291457</v>
      </c>
      <c r="Q1603" s="19">
        <f>Q1595</f>
        <v>0</v>
      </c>
      <c r="R1603" s="41">
        <f t="shared" si="242"/>
        <v>673107.88</v>
      </c>
    </row>
    <row r="1604" spans="1:18" ht="12.75">
      <c r="A1604" s="7"/>
      <c r="B1604" s="7"/>
      <c r="C1604" s="44"/>
      <c r="D1604" s="160"/>
      <c r="E1604" s="20"/>
      <c r="F1604" s="330"/>
      <c r="G1604" s="20" t="s">
        <v>53</v>
      </c>
      <c r="H1604" s="173" t="s">
        <v>230</v>
      </c>
      <c r="I1604" s="18">
        <f>I1600</f>
        <v>0</v>
      </c>
      <c r="J1604" s="18">
        <f>J1600</f>
        <v>0</v>
      </c>
      <c r="K1604" s="18">
        <f>K1600</f>
        <v>0</v>
      </c>
      <c r="L1604" s="206">
        <v>0</v>
      </c>
      <c r="M1604" s="206">
        <v>0</v>
      </c>
      <c r="N1604" s="206">
        <v>0</v>
      </c>
      <c r="O1604" s="18">
        <f>O1600</f>
        <v>0</v>
      </c>
      <c r="P1604" s="206">
        <v>0</v>
      </c>
      <c r="Q1604" s="18">
        <f>Q1600</f>
        <v>0</v>
      </c>
      <c r="R1604" s="41">
        <f t="shared" si="242"/>
        <v>0</v>
      </c>
    </row>
    <row r="1605" spans="1:18" ht="12.75">
      <c r="A1605" s="7"/>
      <c r="B1605" s="7"/>
      <c r="C1605" s="44"/>
      <c r="D1605" s="160"/>
      <c r="E1605" s="20"/>
      <c r="F1605" s="276"/>
      <c r="G1605" s="8"/>
      <c r="H1605" s="15" t="s">
        <v>1064</v>
      </c>
      <c r="I1605" s="18"/>
      <c r="J1605" s="18"/>
      <c r="K1605" s="18"/>
      <c r="L1605" s="206"/>
      <c r="M1605" s="206">
        <v>0</v>
      </c>
      <c r="N1605" s="206"/>
      <c r="O1605" s="18"/>
      <c r="P1605" s="206"/>
      <c r="Q1605" s="18"/>
      <c r="R1605" s="41">
        <f t="shared" si="242"/>
        <v>0</v>
      </c>
    </row>
    <row r="1606" spans="1:18" ht="15.75" customHeight="1">
      <c r="A1606" s="7"/>
      <c r="B1606" s="7"/>
      <c r="C1606" s="44"/>
      <c r="D1606" s="160"/>
      <c r="E1606" s="20"/>
      <c r="F1606" s="276"/>
      <c r="G1606" s="20" t="s">
        <v>52</v>
      </c>
      <c r="H1606" s="173" t="s">
        <v>490</v>
      </c>
      <c r="I1606" s="18">
        <f>I125+I277+I296+I370+I422+I445+I537+I543+I680+I691+I719+I909+I1060+I1132+I1144+I1157+I1183+I1336+I1414+I1498+I1560+I266+I346+I350+I438+I526+I567+I360+I408</f>
        <v>576245342</v>
      </c>
      <c r="J1606" s="18">
        <f>J125+J277+J296+J370+J422+J445+J537+J543+J680+J691+J719+J909+J1060+J1132+J1144+J1157+J1183+J1336+J1414+J1498+J1560+J266+J346+J350+J438+J526+J567+J360</f>
        <v>567092014</v>
      </c>
      <c r="K1606" s="18">
        <f>K125+K277+K296+K370+K422+K445+K537+K543+K680+K691+K719+K909+K1060+K1132+K1144+K1157+K1183+K1336+K1414+K1498+K1560+K266+K346+K350+K438+K526+K567+K360+K408+K441</f>
        <v>659246133</v>
      </c>
      <c r="L1606" s="206">
        <f>(K1606/I1606)*100</f>
        <v>114.40372441223134</v>
      </c>
      <c r="M1606" s="206">
        <f>(K1606/J1606)*100</f>
        <v>116.25029390733053</v>
      </c>
      <c r="N1606" s="206">
        <f>K1606/I1606*100</f>
        <v>114.40372441223134</v>
      </c>
      <c r="O1606" s="18">
        <f>O125+O277+O296+O370+O422+O445+O537+O543+O680+O691+O719+O909+O1060+O1132+O1144+O1157+O1183+O1336+O1414+O1498+O1560+O266+O346+O350+O438+O526+O567+O360+O408+O441</f>
        <v>210476046.69</v>
      </c>
      <c r="P1606" s="206">
        <f t="shared" si="241"/>
        <v>31.926777595523642</v>
      </c>
      <c r="Q1606" s="18">
        <v>0</v>
      </c>
      <c r="R1606" s="41">
        <f t="shared" si="242"/>
        <v>210476046.69</v>
      </c>
    </row>
    <row r="1607" spans="1:18" ht="21.75" customHeight="1">
      <c r="A1607" s="7"/>
      <c r="B1607" s="7"/>
      <c r="C1607" s="44"/>
      <c r="D1607" s="160"/>
      <c r="E1607" s="20"/>
      <c r="F1607" s="276"/>
      <c r="G1607" s="20" t="s">
        <v>52</v>
      </c>
      <c r="H1607" s="173" t="s">
        <v>510</v>
      </c>
      <c r="I1607" s="18">
        <f>I885+I1121</f>
        <v>2000000</v>
      </c>
      <c r="J1607" s="18">
        <f>J885+J1121</f>
        <v>2000000</v>
      </c>
      <c r="K1607" s="18">
        <f>K885+K1121</f>
        <v>6015000</v>
      </c>
      <c r="L1607" s="206">
        <f>(K1607/I1607)*100</f>
        <v>300.75</v>
      </c>
      <c r="M1607" s="206">
        <f>(K1607/J1607)*100</f>
        <v>300.75</v>
      </c>
      <c r="N1607" s="206">
        <f>K1607/I1607*100</f>
        <v>300.75</v>
      </c>
      <c r="O1607" s="18">
        <f>O885+O1121</f>
        <v>0</v>
      </c>
      <c r="P1607" s="206">
        <f t="shared" si="241"/>
        <v>0</v>
      </c>
      <c r="Q1607" s="18">
        <f>Q885+Q1121</f>
        <v>0</v>
      </c>
      <c r="R1607" s="41">
        <f t="shared" si="242"/>
        <v>0</v>
      </c>
    </row>
    <row r="1608" spans="1:18" ht="12.75">
      <c r="A1608" s="7"/>
      <c r="B1608" s="7"/>
      <c r="C1608" s="44"/>
      <c r="D1608" s="160"/>
      <c r="E1608" s="20"/>
      <c r="F1608" s="276"/>
      <c r="G1608" s="20" t="s">
        <v>53</v>
      </c>
      <c r="H1608" s="173" t="s">
        <v>230</v>
      </c>
      <c r="I1608" s="18">
        <f>I1244+I1324+I1555+I1402+I1487</f>
        <v>0</v>
      </c>
      <c r="J1608" s="18">
        <f>J1244+J1324+J1555+J1402+J1487</f>
        <v>0</v>
      </c>
      <c r="K1608" s="18">
        <f>K1244+K1324+K1555+K1402+K1487</f>
        <v>0</v>
      </c>
      <c r="L1608" s="206">
        <v>0</v>
      </c>
      <c r="M1608" s="206">
        <v>0</v>
      </c>
      <c r="N1608" s="206">
        <v>0</v>
      </c>
      <c r="O1608" s="18">
        <f>O1244+O1324+O1555+O1402+O1487</f>
        <v>0</v>
      </c>
      <c r="P1608" s="206">
        <v>0</v>
      </c>
      <c r="Q1608" s="18">
        <f>Q1244+Q1324+Q1555+Q1402+Q1487</f>
        <v>0</v>
      </c>
      <c r="R1608" s="41">
        <f t="shared" si="242"/>
        <v>0</v>
      </c>
    </row>
    <row r="1609" spans="1:18" ht="12.75">
      <c r="A1609" s="7"/>
      <c r="B1609" s="7"/>
      <c r="C1609" s="44"/>
      <c r="D1609" s="160"/>
      <c r="E1609" s="20"/>
      <c r="F1609" s="276"/>
      <c r="G1609" s="20" t="s">
        <v>199</v>
      </c>
      <c r="H1609" s="166" t="s">
        <v>200</v>
      </c>
      <c r="I1609" s="18">
        <f>I809</f>
        <v>0</v>
      </c>
      <c r="J1609" s="18">
        <f>J809</f>
        <v>0</v>
      </c>
      <c r="K1609" s="18">
        <f>K809</f>
        <v>0</v>
      </c>
      <c r="L1609" s="206">
        <v>0</v>
      </c>
      <c r="M1609" s="206">
        <v>0</v>
      </c>
      <c r="N1609" s="206">
        <v>0</v>
      </c>
      <c r="O1609" s="18">
        <f>O809</f>
        <v>0</v>
      </c>
      <c r="P1609" s="206">
        <v>0</v>
      </c>
      <c r="Q1609" s="18">
        <f>Q258+Q497+Q1477+Q350+Q515</f>
        <v>685236</v>
      </c>
      <c r="R1609" s="41">
        <f t="shared" si="242"/>
        <v>685236</v>
      </c>
    </row>
    <row r="1610" spans="1:18" ht="12.75" hidden="1">
      <c r="A1610" s="7"/>
      <c r="B1610" s="21"/>
      <c r="C1610" s="44"/>
      <c r="D1610" s="160"/>
      <c r="E1610" s="20"/>
      <c r="F1610" s="276"/>
      <c r="G1610" s="20" t="s">
        <v>52</v>
      </c>
      <c r="H1610" s="173" t="s">
        <v>488</v>
      </c>
      <c r="I1610" s="18">
        <f>I886</f>
        <v>0</v>
      </c>
      <c r="J1610" s="18">
        <f>J886</f>
        <v>0</v>
      </c>
      <c r="K1610" s="18">
        <f>K886</f>
        <v>0</v>
      </c>
      <c r="L1610" s="206" t="e">
        <f>(K1610/I1610)*100</f>
        <v>#DIV/0!</v>
      </c>
      <c r="M1610" s="206" t="e">
        <f>(K1610/J1610)*100</f>
        <v>#DIV/0!</v>
      </c>
      <c r="N1610" s="206" t="e">
        <f>K1610/I1610*100</f>
        <v>#DIV/0!</v>
      </c>
      <c r="O1610" s="18">
        <f>O886</f>
        <v>0</v>
      </c>
      <c r="P1610" s="206" t="e">
        <f t="shared" si="241"/>
        <v>#DIV/0!</v>
      </c>
      <c r="Q1610" s="18">
        <v>0</v>
      </c>
      <c r="R1610" s="41">
        <f t="shared" si="242"/>
        <v>0</v>
      </c>
    </row>
    <row r="1611" spans="1:18" ht="12.75">
      <c r="A1611" s="7"/>
      <c r="B1611" s="7"/>
      <c r="C1611" s="44"/>
      <c r="D1611" s="160"/>
      <c r="E1611" s="160"/>
      <c r="F1611" s="276"/>
      <c r="G1611" s="20" t="s">
        <v>80</v>
      </c>
      <c r="H1611" s="173" t="s">
        <v>585</v>
      </c>
      <c r="I1611" s="7">
        <v>0</v>
      </c>
      <c r="J1611" s="7">
        <v>0</v>
      </c>
      <c r="K1611" s="7">
        <v>0</v>
      </c>
      <c r="L1611" s="206">
        <v>0</v>
      </c>
      <c r="M1611" s="206">
        <v>0</v>
      </c>
      <c r="N1611" s="206" t="e">
        <f>K1611/I1611*100</f>
        <v>#DIV/0!</v>
      </c>
      <c r="O1611" s="7">
        <v>0</v>
      </c>
      <c r="P1611" s="206">
        <v>0</v>
      </c>
      <c r="Q1611" s="18">
        <f>Q334+Q422+Q447+Q490+Q719+Q1336+Q1165+Q1248+Q296+Q266+Q370+Q488+Q937+Q1168+Q1163+Q125+Q255+Q1184+Q1151+Q462+Q277+Q543+Q526</f>
        <v>4904410.47</v>
      </c>
      <c r="R1611" s="41">
        <f t="shared" si="242"/>
        <v>4904410.47</v>
      </c>
    </row>
    <row r="1612" spans="1:18" ht="12.75">
      <c r="A1612" s="7"/>
      <c r="B1612" s="7"/>
      <c r="C1612" s="44"/>
      <c r="D1612" s="160"/>
      <c r="E1612" s="20"/>
      <c r="F1612" s="330"/>
      <c r="G1612" s="45"/>
      <c r="H1612" s="15" t="s">
        <v>229</v>
      </c>
      <c r="I1612" s="19">
        <f>SUM(I1606:I1611)</f>
        <v>578245342</v>
      </c>
      <c r="J1612" s="19">
        <f>SUM(J1606:J1611)</f>
        <v>569092014</v>
      </c>
      <c r="K1612" s="19">
        <f>SUM(K1606:K1611)</f>
        <v>665261133</v>
      </c>
      <c r="L1612" s="206">
        <f>(K1612/I1612)*100</f>
        <v>115.04824763465193</v>
      </c>
      <c r="M1612" s="206">
        <f>(K1612/J1612)*100</f>
        <v>116.89869417144905</v>
      </c>
      <c r="N1612" s="206">
        <f>K1612/I1612*100</f>
        <v>115.04824763465193</v>
      </c>
      <c r="O1612" s="19">
        <f>SUM(O1606:O1611)</f>
        <v>210476046.69</v>
      </c>
      <c r="P1612" s="206">
        <f t="shared" si="241"/>
        <v>31.638109645885475</v>
      </c>
      <c r="Q1612" s="19">
        <f>SUM(Q1606:Q1611)</f>
        <v>5589646.47</v>
      </c>
      <c r="R1612" s="41">
        <f t="shared" si="242"/>
        <v>216065693.16</v>
      </c>
    </row>
    <row r="1613" spans="1:18" ht="25.5">
      <c r="A1613" s="7"/>
      <c r="B1613" s="7"/>
      <c r="C1613" s="44"/>
      <c r="D1613" s="160"/>
      <c r="E1613" s="20"/>
      <c r="F1613" s="330"/>
      <c r="G1613" s="13"/>
      <c r="H1613" s="15" t="s">
        <v>6</v>
      </c>
      <c r="I1613" s="19"/>
      <c r="J1613" s="19"/>
      <c r="K1613" s="19"/>
      <c r="L1613" s="206"/>
      <c r="M1613" s="206">
        <v>0</v>
      </c>
      <c r="N1613" s="206">
        <v>0</v>
      </c>
      <c r="O1613" s="19"/>
      <c r="P1613" s="206">
        <v>0</v>
      </c>
      <c r="Q1613" s="19"/>
      <c r="R1613" s="41">
        <f t="shared" si="242"/>
        <v>0</v>
      </c>
    </row>
    <row r="1614" spans="1:18" s="63" customFormat="1" ht="25.5">
      <c r="A1614" s="213"/>
      <c r="B1614" s="213"/>
      <c r="C1614" s="44"/>
      <c r="D1614" s="160"/>
      <c r="E1614" s="160" t="s">
        <v>647</v>
      </c>
      <c r="F1614" s="332"/>
      <c r="G1614" s="214"/>
      <c r="H1614" s="205" t="str">
        <f>Programi!B2</f>
        <v>ПРОГРАМ 1 - ЛОКАЛНИ РАЗВОЈ И ПРОСТОРНО ПЛАНИРАЊЕ</v>
      </c>
      <c r="I1614" s="19">
        <f>SUMIF(program3,C1614,budzet3)</f>
        <v>0</v>
      </c>
      <c r="J1614" s="19">
        <f>SUMIF(program3,D1614,budzet3)</f>
        <v>0</v>
      </c>
      <c r="K1614" s="19">
        <f>SUMIF(program3,E1614,budzet3)</f>
        <v>7700000</v>
      </c>
      <c r="L1614" s="206">
        <v>0</v>
      </c>
      <c r="M1614" s="206">
        <v>0</v>
      </c>
      <c r="N1614" s="206">
        <v>0</v>
      </c>
      <c r="O1614" s="19">
        <f>SUMIF(program3,I1614,budzet3)</f>
        <v>0</v>
      </c>
      <c r="P1614" s="206">
        <f t="shared" si="241"/>
        <v>0</v>
      </c>
      <c r="Q1614" s="19">
        <f>SUMIF(program3,E1614,ostalo3)</f>
        <v>0</v>
      </c>
      <c r="R1614" s="41">
        <f t="shared" si="242"/>
        <v>0</v>
      </c>
    </row>
    <row r="1615" spans="1:18" ht="12.75">
      <c r="A1615" s="7"/>
      <c r="B1615" s="7"/>
      <c r="C1615" s="44"/>
      <c r="D1615" s="160"/>
      <c r="E1615" s="20" t="s">
        <v>14</v>
      </c>
      <c r="F1615" s="330"/>
      <c r="G1615" s="20" t="s">
        <v>52</v>
      </c>
      <c r="H1615" s="173" t="s">
        <v>490</v>
      </c>
      <c r="I1615" s="18">
        <f>SUMIF(program4,C1615,budzet3)</f>
        <v>0</v>
      </c>
      <c r="J1615" s="18">
        <f>SUMIF(program4,D1615,budzet3)</f>
        <v>0</v>
      </c>
      <c r="K1615" s="18">
        <f>SUMIF(program4,E1615,budzet3)</f>
        <v>0</v>
      </c>
      <c r="L1615" s="206">
        <v>0</v>
      </c>
      <c r="M1615" s="206">
        <v>0</v>
      </c>
      <c r="N1615" s="206">
        <v>0</v>
      </c>
      <c r="O1615" s="18">
        <f>SUMIF(program4,I1615,budzet3)</f>
        <v>0</v>
      </c>
      <c r="P1615" s="206">
        <v>0</v>
      </c>
      <c r="Q1615" s="18">
        <f>SUMIF(program4,E1615,ostalo3)</f>
        <v>0</v>
      </c>
      <c r="R1615" s="41">
        <f t="shared" si="242"/>
        <v>0</v>
      </c>
    </row>
    <row r="1616" spans="1:18" s="63" customFormat="1" ht="12.75">
      <c r="A1616" s="213"/>
      <c r="B1616" s="213"/>
      <c r="C1616" s="44"/>
      <c r="D1616" s="160"/>
      <c r="E1616" s="160" t="s">
        <v>624</v>
      </c>
      <c r="F1616" s="332"/>
      <c r="G1616" s="214"/>
      <c r="H1616" s="205" t="str">
        <f>Programi!B3</f>
        <v>ПРОГРАМ 2 - КОМУНАЛНЕ ДЕЛАТНОСТИ</v>
      </c>
      <c r="I1616" s="19">
        <f>SUMIF(program3,C1616,budzet3)</f>
        <v>0</v>
      </c>
      <c r="J1616" s="19">
        <f>SUMIF(program3,D1616,budzet3)</f>
        <v>0</v>
      </c>
      <c r="K1616" s="19">
        <f>SUMIF(program3,E1616,budzet3)</f>
        <v>0</v>
      </c>
      <c r="L1616" s="206">
        <v>0</v>
      </c>
      <c r="M1616" s="206"/>
      <c r="N1616" s="206">
        <v>0</v>
      </c>
      <c r="O1616" s="19">
        <f>SUMIF(program3,I1616,budzet3)</f>
        <v>0</v>
      </c>
      <c r="P1616" s="206">
        <v>0</v>
      </c>
      <c r="Q1616" s="19">
        <f>SUMIF(program3,E1616,ostalo3)</f>
        <v>0</v>
      </c>
      <c r="R1616" s="41">
        <f t="shared" si="242"/>
        <v>0</v>
      </c>
    </row>
    <row r="1617" spans="1:18" ht="12.75">
      <c r="A1617" s="7"/>
      <c r="B1617" s="7"/>
      <c r="C1617" s="44"/>
      <c r="D1617" s="160"/>
      <c r="E1617" s="20" t="s">
        <v>11</v>
      </c>
      <c r="F1617" s="330"/>
      <c r="G1617" s="20" t="s">
        <v>52</v>
      </c>
      <c r="H1617" s="173" t="s">
        <v>490</v>
      </c>
      <c r="I1617" s="18">
        <f>SUMIF(program4,C1617,budzet3)</f>
        <v>0</v>
      </c>
      <c r="J1617" s="18">
        <f>SUMIF(program4,D1617,budzet3)</f>
        <v>0</v>
      </c>
      <c r="K1617" s="18">
        <f>SUMIF(program4,E1617,budzet3)</f>
        <v>129451000</v>
      </c>
      <c r="L1617" s="206">
        <v>0</v>
      </c>
      <c r="M1617" s="206">
        <v>0</v>
      </c>
      <c r="N1617" s="206">
        <v>0</v>
      </c>
      <c r="O1617" s="18">
        <f>SUMIF(program4,I1617,budzet3)</f>
        <v>0</v>
      </c>
      <c r="P1617" s="206">
        <f aca="true" t="shared" si="250" ref="P1617:P1680">O1617/K1617*100</f>
        <v>0</v>
      </c>
      <c r="Q1617" s="18">
        <f>SUMIF(program4,E1617,ostalo3)</f>
        <v>0</v>
      </c>
      <c r="R1617" s="41">
        <f t="shared" si="242"/>
        <v>0</v>
      </c>
    </row>
    <row r="1618" spans="1:18" s="63" customFormat="1" ht="12.75">
      <c r="A1618" s="213"/>
      <c r="B1618" s="213"/>
      <c r="C1618" s="44"/>
      <c r="D1618" s="160"/>
      <c r="E1618" s="160" t="s">
        <v>612</v>
      </c>
      <c r="F1618" s="332"/>
      <c r="G1618" s="214"/>
      <c r="H1618" s="205" t="str">
        <f>Programi!B4</f>
        <v>ПРОГРАМ 3 - ЛОКАЛНИ ЕКОНОМСКИ РАЗВОЈ</v>
      </c>
      <c r="I1618" s="19">
        <f>SUMIF(program3,C1618,budzet3)</f>
        <v>0</v>
      </c>
      <c r="J1618" s="19">
        <f>SUMIF(program3,D1618,budzet3)</f>
        <v>0</v>
      </c>
      <c r="K1618" s="19">
        <f>SUMIF(program3,E1618,budzet3)</f>
        <v>3960000</v>
      </c>
      <c r="L1618" s="206">
        <v>0</v>
      </c>
      <c r="M1618" s="206"/>
      <c r="N1618" s="206">
        <v>0</v>
      </c>
      <c r="O1618" s="19">
        <f>SUMIF(program3,I1618,budzet3)</f>
        <v>0</v>
      </c>
      <c r="P1618" s="206">
        <f t="shared" si="250"/>
        <v>0</v>
      </c>
      <c r="Q1618" s="19">
        <f>SUMIF(program3,E1618,ostalo3)</f>
        <v>0</v>
      </c>
      <c r="R1618" s="41">
        <f t="shared" si="242"/>
        <v>0</v>
      </c>
    </row>
    <row r="1619" spans="1:18" ht="12.75">
      <c r="A1619" s="7"/>
      <c r="B1619" s="7"/>
      <c r="C1619" s="44"/>
      <c r="D1619" s="160"/>
      <c r="E1619" s="20" t="s">
        <v>10</v>
      </c>
      <c r="F1619" s="330"/>
      <c r="G1619" s="20" t="s">
        <v>52</v>
      </c>
      <c r="H1619" s="173" t="s">
        <v>490</v>
      </c>
      <c r="I1619" s="18">
        <f>SUMIF(program4,C1619,budzet3)</f>
        <v>0</v>
      </c>
      <c r="J1619" s="18">
        <f>SUMIF(program4,D1619,budzet3)</f>
        <v>0</v>
      </c>
      <c r="K1619" s="18">
        <f>SUMIF(program4,E1619,budzet3)</f>
        <v>0</v>
      </c>
      <c r="L1619" s="206">
        <v>0</v>
      </c>
      <c r="M1619" s="206">
        <v>0</v>
      </c>
      <c r="N1619" s="206">
        <v>0</v>
      </c>
      <c r="O1619" s="18">
        <f>SUMIF(program4,I1619,budzet3)</f>
        <v>0</v>
      </c>
      <c r="P1619" s="206">
        <v>0</v>
      </c>
      <c r="Q1619" s="18">
        <f>SUMIF(program4,E1619,ostalo3)</f>
        <v>0</v>
      </c>
      <c r="R1619" s="41">
        <f t="shared" si="242"/>
        <v>0</v>
      </c>
    </row>
    <row r="1620" spans="1:18" s="63" customFormat="1" ht="12.75">
      <c r="A1620" s="213"/>
      <c r="B1620" s="213"/>
      <c r="C1620" s="44"/>
      <c r="D1620" s="160"/>
      <c r="E1620" s="160" t="s">
        <v>742</v>
      </c>
      <c r="F1620" s="332"/>
      <c r="G1620" s="214"/>
      <c r="H1620" s="205" t="s">
        <v>744</v>
      </c>
      <c r="I1620" s="19">
        <f>SUMIF(program3,C1620,budzet3)</f>
        <v>0</v>
      </c>
      <c r="J1620" s="19">
        <f>SUMIF(program3,D1620,budzet3)</f>
        <v>0</v>
      </c>
      <c r="K1620" s="19">
        <f>SUMIF(program3,E1620,budzet3)</f>
        <v>13320123</v>
      </c>
      <c r="L1620" s="206">
        <v>0</v>
      </c>
      <c r="M1620" s="206"/>
      <c r="N1620" s="206">
        <v>0</v>
      </c>
      <c r="O1620" s="19">
        <f>SUMIF(program3,I1620,budzet3)</f>
        <v>0</v>
      </c>
      <c r="P1620" s="206">
        <f t="shared" si="250"/>
        <v>0</v>
      </c>
      <c r="Q1620" s="19">
        <f>SUMIF(program3,E1620,ostalo3)</f>
        <v>0</v>
      </c>
      <c r="R1620" s="41">
        <f t="shared" si="242"/>
        <v>0</v>
      </c>
    </row>
    <row r="1621" spans="1:18" ht="12.75">
      <c r="A1621" s="7"/>
      <c r="B1621" s="7"/>
      <c r="C1621" s="44"/>
      <c r="D1621" s="160"/>
      <c r="E1621" s="20" t="s">
        <v>27</v>
      </c>
      <c r="F1621" s="330"/>
      <c r="G1621" s="20" t="s">
        <v>52</v>
      </c>
      <c r="H1621" s="173" t="s">
        <v>490</v>
      </c>
      <c r="I1621" s="18">
        <f aca="true" t="shared" si="251" ref="I1621:K1622">SUMIF(program4,C1621,budzet3)</f>
        <v>0</v>
      </c>
      <c r="J1621" s="18">
        <f t="shared" si="251"/>
        <v>0</v>
      </c>
      <c r="K1621" s="18">
        <f t="shared" si="251"/>
        <v>13320123</v>
      </c>
      <c r="L1621" s="206">
        <v>0</v>
      </c>
      <c r="M1621" s="206">
        <v>0</v>
      </c>
      <c r="N1621" s="206">
        <v>0</v>
      </c>
      <c r="O1621" s="18">
        <f>SUMIF(program4,I1621,budzet3)</f>
        <v>0</v>
      </c>
      <c r="P1621" s="206">
        <f t="shared" si="250"/>
        <v>0</v>
      </c>
      <c r="Q1621" s="18">
        <f>SUMIF(program4,E1621,ostalo3)</f>
        <v>0</v>
      </c>
      <c r="R1621" s="41">
        <f aca="true" t="shared" si="252" ref="R1621:R1682">O1621+Q1621</f>
        <v>0</v>
      </c>
    </row>
    <row r="1622" spans="1:18" ht="12.75">
      <c r="A1622" s="7"/>
      <c r="B1622" s="7"/>
      <c r="C1622" s="44"/>
      <c r="D1622" s="160"/>
      <c r="E1622" s="20" t="s">
        <v>28</v>
      </c>
      <c r="F1622" s="330"/>
      <c r="G1622" s="20" t="s">
        <v>53</v>
      </c>
      <c r="H1622" s="173" t="s">
        <v>230</v>
      </c>
      <c r="I1622" s="18">
        <f t="shared" si="251"/>
        <v>0</v>
      </c>
      <c r="J1622" s="18">
        <f t="shared" si="251"/>
        <v>0</v>
      </c>
      <c r="K1622" s="18">
        <f t="shared" si="251"/>
        <v>0</v>
      </c>
      <c r="L1622" s="206">
        <v>0</v>
      </c>
      <c r="M1622" s="206">
        <v>0</v>
      </c>
      <c r="N1622" s="206">
        <v>0</v>
      </c>
      <c r="O1622" s="18">
        <f>SUMIF(program4,I1622,budzet3)</f>
        <v>0</v>
      </c>
      <c r="P1622" s="206">
        <v>0</v>
      </c>
      <c r="Q1622" s="18">
        <f>SUMIF(program4,E1622,ostalo3)</f>
        <v>0</v>
      </c>
      <c r="R1622" s="41">
        <f t="shared" si="252"/>
        <v>0</v>
      </c>
    </row>
    <row r="1623" spans="1:18" s="63" customFormat="1" ht="25.5">
      <c r="A1623" s="213"/>
      <c r="B1623" s="213"/>
      <c r="C1623" s="44"/>
      <c r="D1623" s="160"/>
      <c r="E1623" s="160" t="s">
        <v>757</v>
      </c>
      <c r="F1623" s="332"/>
      <c r="G1623" s="214"/>
      <c r="H1623" s="205" t="str">
        <f>Programi!B6</f>
        <v>ПРОГРАМ 5 - ПОЉОПРИВРЕДА И РУРАЛНИ РАЗВОЈ </v>
      </c>
      <c r="I1623" s="19">
        <f>SUMIF(program3,C1623,budzet3)</f>
        <v>0</v>
      </c>
      <c r="J1623" s="19">
        <f>SUMIF(program3,D1623,budzet3)</f>
        <v>0</v>
      </c>
      <c r="K1623" s="19">
        <f>SUMIF(program3,E1623,budzet3)</f>
        <v>19900000</v>
      </c>
      <c r="L1623" s="206">
        <v>0</v>
      </c>
      <c r="M1623" s="206"/>
      <c r="N1623" s="206">
        <v>0</v>
      </c>
      <c r="O1623" s="19">
        <f>SUMIF(program3,I1623,budzet3)</f>
        <v>0</v>
      </c>
      <c r="P1623" s="206">
        <f t="shared" si="250"/>
        <v>0</v>
      </c>
      <c r="Q1623" s="19">
        <f>SUMIF(program3,E1623,ostalo3)</f>
        <v>0</v>
      </c>
      <c r="R1623" s="41">
        <f t="shared" si="252"/>
        <v>0</v>
      </c>
    </row>
    <row r="1624" spans="1:18" ht="12.75">
      <c r="A1624" s="7"/>
      <c r="B1624" s="7"/>
      <c r="C1624" s="44"/>
      <c r="D1624" s="160"/>
      <c r="E1624" s="20" t="s">
        <v>29</v>
      </c>
      <c r="F1624" s="330"/>
      <c r="G1624" s="20" t="s">
        <v>52</v>
      </c>
      <c r="H1624" s="173" t="s">
        <v>490</v>
      </c>
      <c r="I1624" s="18">
        <f>SUMIF(program4,C1624,budzet3)</f>
        <v>0</v>
      </c>
      <c r="J1624" s="18">
        <f>SUMIF(program4,D1624,budzet3)</f>
        <v>0</v>
      </c>
      <c r="K1624" s="18">
        <f>SUMIF(program4,E1624,budzet3)</f>
        <v>0</v>
      </c>
      <c r="L1624" s="206">
        <v>0</v>
      </c>
      <c r="M1624" s="206">
        <v>0</v>
      </c>
      <c r="N1624" s="206">
        <v>0</v>
      </c>
      <c r="O1624" s="18">
        <f>SUMIF(program4,I1624,budzet3)</f>
        <v>0</v>
      </c>
      <c r="P1624" s="206">
        <v>0</v>
      </c>
      <c r="Q1624" s="18">
        <f>SUMIF(program4,E1624,ostalo3)</f>
        <v>0</v>
      </c>
      <c r="R1624" s="41">
        <f t="shared" si="252"/>
        <v>0</v>
      </c>
    </row>
    <row r="1625" spans="1:18" s="63" customFormat="1" ht="12.75">
      <c r="A1625" s="213"/>
      <c r="B1625" s="213"/>
      <c r="C1625" s="44"/>
      <c r="D1625" s="160"/>
      <c r="E1625" s="160" t="s">
        <v>659</v>
      </c>
      <c r="F1625" s="332"/>
      <c r="G1625" s="214"/>
      <c r="H1625" s="205" t="str">
        <f>Programi!B7</f>
        <v>ПРОГРАМ 6 - ЗАШТИТА ЖИВОТНЕ СРЕДИНЕ</v>
      </c>
      <c r="I1625" s="19">
        <f>SUMIF(program3,C1625,budzet3)</f>
        <v>0</v>
      </c>
      <c r="J1625" s="19">
        <f>SUMIF(program3,D1625,budzet3)</f>
        <v>0</v>
      </c>
      <c r="K1625" s="19">
        <f>SUMIF(program3,E1625,budzet3)</f>
        <v>60595000</v>
      </c>
      <c r="L1625" s="206">
        <v>0</v>
      </c>
      <c r="M1625" s="206">
        <v>0</v>
      </c>
      <c r="N1625" s="206">
        <v>0</v>
      </c>
      <c r="O1625" s="19">
        <f>SUMIF(program3,I1625,budzet3)</f>
        <v>0</v>
      </c>
      <c r="P1625" s="206">
        <f t="shared" si="250"/>
        <v>0</v>
      </c>
      <c r="Q1625" s="19">
        <f>SUMIF(program3,E1625,ostalo3)</f>
        <v>0</v>
      </c>
      <c r="R1625" s="41">
        <f t="shared" si="252"/>
        <v>0</v>
      </c>
    </row>
    <row r="1626" spans="1:18" ht="12.75">
      <c r="A1626" s="7"/>
      <c r="B1626" s="7"/>
      <c r="C1626" s="44"/>
      <c r="D1626" s="160"/>
      <c r="E1626" s="20" t="s">
        <v>15</v>
      </c>
      <c r="F1626" s="330"/>
      <c r="G1626" s="20" t="s">
        <v>52</v>
      </c>
      <c r="H1626" s="173" t="s">
        <v>490</v>
      </c>
      <c r="I1626" s="18">
        <f>SUMIF(program4,C1626,budzet3)</f>
        <v>0</v>
      </c>
      <c r="J1626" s="18">
        <f>SUMIF(program4,D1626,budzet3)</f>
        <v>0</v>
      </c>
      <c r="K1626" s="18">
        <f>SUMIF(program4,E1626,budzet3)</f>
        <v>6015000</v>
      </c>
      <c r="L1626" s="206">
        <v>0</v>
      </c>
      <c r="M1626" s="206">
        <v>0</v>
      </c>
      <c r="N1626" s="206">
        <v>0</v>
      </c>
      <c r="O1626" s="18">
        <f>SUMIF(program4,I1626,budzet3)</f>
        <v>0</v>
      </c>
      <c r="P1626" s="206">
        <f t="shared" si="250"/>
        <v>0</v>
      </c>
      <c r="Q1626" s="18">
        <f>SUMIF(program4,E1626,ostalo3)</f>
        <v>0</v>
      </c>
      <c r="R1626" s="41">
        <f t="shared" si="252"/>
        <v>0</v>
      </c>
    </row>
    <row r="1627" spans="1:18" s="63" customFormat="1" ht="25.5">
      <c r="A1627" s="213"/>
      <c r="B1627" s="213"/>
      <c r="C1627" s="44"/>
      <c r="D1627" s="160"/>
      <c r="E1627" s="160" t="s">
        <v>636</v>
      </c>
      <c r="F1627" s="332"/>
      <c r="G1627" s="214"/>
      <c r="H1627" s="205" t="str">
        <f>Programi!B8</f>
        <v>ПРОГРАМ 7 - ОРГАНИЗАЦИЈА САОБРАЋАЈА И САОБРАЋАЈНА ИНФРАСТРУКТУРА</v>
      </c>
      <c r="I1627" s="19">
        <f>SUMIF(program3,C1627,budzet3)</f>
        <v>0</v>
      </c>
      <c r="J1627" s="19">
        <f>SUMIF(program3,D1627,budzet3)</f>
        <v>0</v>
      </c>
      <c r="K1627" s="19">
        <f>SUMIF(program3,E1627,budzet3)</f>
        <v>68936900</v>
      </c>
      <c r="L1627" s="206">
        <v>0</v>
      </c>
      <c r="M1627" s="206">
        <v>0</v>
      </c>
      <c r="N1627" s="206">
        <v>0</v>
      </c>
      <c r="O1627" s="19">
        <f>SUMIF(program3,I1627,budzet3)</f>
        <v>0</v>
      </c>
      <c r="P1627" s="206">
        <f t="shared" si="250"/>
        <v>0</v>
      </c>
      <c r="Q1627" s="19">
        <f>SUMIF(program3,E1627,ostalo3)</f>
        <v>0</v>
      </c>
      <c r="R1627" s="41">
        <f t="shared" si="252"/>
        <v>0</v>
      </c>
    </row>
    <row r="1628" spans="1:18" ht="12.75">
      <c r="A1628" s="7"/>
      <c r="B1628" s="7"/>
      <c r="C1628" s="44"/>
      <c r="D1628" s="160"/>
      <c r="E1628" s="20" t="s">
        <v>12</v>
      </c>
      <c r="F1628" s="330"/>
      <c r="G1628" s="20" t="s">
        <v>52</v>
      </c>
      <c r="H1628" s="173" t="s">
        <v>490</v>
      </c>
      <c r="I1628" s="18">
        <f>SUMIF(program4,C1628,budzet3)</f>
        <v>0</v>
      </c>
      <c r="J1628" s="18">
        <f>SUMIF(program4,D1628,budzet3)</f>
        <v>0</v>
      </c>
      <c r="K1628" s="18">
        <f>SUMIF(program4,E1628,budzet3)</f>
        <v>6700000</v>
      </c>
      <c r="L1628" s="206">
        <v>0</v>
      </c>
      <c r="M1628" s="206">
        <v>0</v>
      </c>
      <c r="N1628" s="206">
        <v>0</v>
      </c>
      <c r="O1628" s="18">
        <f>SUMIF(program4,I1628,budzet3)</f>
        <v>0</v>
      </c>
      <c r="P1628" s="206">
        <f t="shared" si="250"/>
        <v>0</v>
      </c>
      <c r="Q1628" s="18">
        <f>SUMIF(program4,E1628,ostalo3)</f>
        <v>0</v>
      </c>
      <c r="R1628" s="41">
        <f t="shared" si="252"/>
        <v>0</v>
      </c>
    </row>
    <row r="1629" spans="1:18" s="63" customFormat="1" ht="25.5">
      <c r="A1629" s="213"/>
      <c r="B1629" s="213"/>
      <c r="C1629" s="44"/>
      <c r="D1629" s="160"/>
      <c r="E1629" s="160" t="s">
        <v>670</v>
      </c>
      <c r="F1629" s="332"/>
      <c r="G1629" s="214"/>
      <c r="H1629" s="205" t="str">
        <f>Programi!B9</f>
        <v>ПРОГРАМ 8 - ПРЕДШКОЛСКО ВАСПИТАЊЕ И ОБРАЗОВАЊЕ</v>
      </c>
      <c r="I1629" s="19">
        <f>SUMIF(program3,C1629,budzet3)</f>
        <v>0</v>
      </c>
      <c r="J1629" s="19">
        <f>SUMIF(program3,D1629,budzet3)</f>
        <v>0</v>
      </c>
      <c r="K1629" s="19">
        <f>SUMIF(program3,E1629,budzet3)</f>
        <v>78071998</v>
      </c>
      <c r="L1629" s="206">
        <v>0</v>
      </c>
      <c r="M1629" s="206">
        <v>0</v>
      </c>
      <c r="N1629" s="206">
        <v>0</v>
      </c>
      <c r="O1629" s="19">
        <f>SUMIF(program3,I1629,budzet3)</f>
        <v>0</v>
      </c>
      <c r="P1629" s="206">
        <f t="shared" si="250"/>
        <v>0</v>
      </c>
      <c r="Q1629" s="19">
        <f>SUMIF(program3,E1629,ostalo3)</f>
        <v>2540249.9</v>
      </c>
      <c r="R1629" s="41">
        <f t="shared" si="252"/>
        <v>2540249.9</v>
      </c>
    </row>
    <row r="1630" spans="1:18" ht="12.75">
      <c r="A1630" s="7"/>
      <c r="B1630" s="7"/>
      <c r="C1630" s="44"/>
      <c r="D1630" s="160"/>
      <c r="E1630" s="20" t="s">
        <v>20</v>
      </c>
      <c r="F1630" s="330"/>
      <c r="G1630" s="20" t="s">
        <v>52</v>
      </c>
      <c r="H1630" s="173" t="s">
        <v>490</v>
      </c>
      <c r="I1630" s="18">
        <f aca="true" t="shared" si="253" ref="I1630:J1632">SUMIF(program4,C1630,budzet3)</f>
        <v>0</v>
      </c>
      <c r="J1630" s="18">
        <f t="shared" si="253"/>
        <v>0</v>
      </c>
      <c r="K1630" s="18">
        <f>SUMIF(program4,E1630,budzet3)</f>
        <v>62234210</v>
      </c>
      <c r="L1630" s="206">
        <v>0</v>
      </c>
      <c r="M1630" s="206">
        <v>0</v>
      </c>
      <c r="N1630" s="206">
        <v>0</v>
      </c>
      <c r="O1630" s="18">
        <f>SUMIF(program4,I1630,budzet3)</f>
        <v>0</v>
      </c>
      <c r="P1630" s="206">
        <f t="shared" si="250"/>
        <v>0</v>
      </c>
      <c r="Q1630" s="18">
        <f>SUMIF(program4,E1630,ostalo3)</f>
        <v>0</v>
      </c>
      <c r="R1630" s="41">
        <f t="shared" si="252"/>
        <v>0</v>
      </c>
    </row>
    <row r="1631" spans="1:18" ht="12.75">
      <c r="A1631" s="7"/>
      <c r="B1631" s="7"/>
      <c r="C1631" s="44"/>
      <c r="D1631" s="160"/>
      <c r="E1631" s="20" t="s">
        <v>21</v>
      </c>
      <c r="F1631" s="330"/>
      <c r="G1631" s="20" t="s">
        <v>53</v>
      </c>
      <c r="H1631" s="173" t="s">
        <v>230</v>
      </c>
      <c r="I1631" s="18">
        <f t="shared" si="253"/>
        <v>0</v>
      </c>
      <c r="J1631" s="18">
        <f t="shared" si="253"/>
        <v>0</v>
      </c>
      <c r="K1631" s="18">
        <f>SUMIF(program4,E1631,budzet3)</f>
        <v>0</v>
      </c>
      <c r="L1631" s="206">
        <v>0</v>
      </c>
      <c r="M1631" s="206">
        <v>0</v>
      </c>
      <c r="N1631" s="206">
        <v>0</v>
      </c>
      <c r="O1631" s="18">
        <f>SUMIF(program4,I1631,budzet3)</f>
        <v>0</v>
      </c>
      <c r="P1631" s="206">
        <v>0</v>
      </c>
      <c r="Q1631" s="18">
        <f>SUMIF(program4,E1631,ostalo3)</f>
        <v>0</v>
      </c>
      <c r="R1631" s="41">
        <f t="shared" si="252"/>
        <v>0</v>
      </c>
    </row>
    <row r="1632" spans="1:18" ht="12.75">
      <c r="A1632" s="7"/>
      <c r="B1632" s="7"/>
      <c r="C1632" s="44"/>
      <c r="D1632" s="160"/>
      <c r="E1632" s="20" t="s">
        <v>22</v>
      </c>
      <c r="F1632" s="330"/>
      <c r="G1632" s="20" t="s">
        <v>80</v>
      </c>
      <c r="H1632" s="173" t="s">
        <v>585</v>
      </c>
      <c r="I1632" s="18">
        <f t="shared" si="253"/>
        <v>0</v>
      </c>
      <c r="J1632" s="18">
        <f t="shared" si="253"/>
        <v>0</v>
      </c>
      <c r="K1632" s="18">
        <f>SUMIF(program4,E1632,budzet3)</f>
        <v>0</v>
      </c>
      <c r="L1632" s="206">
        <v>0</v>
      </c>
      <c r="M1632" s="206">
        <v>0</v>
      </c>
      <c r="N1632" s="206">
        <v>0</v>
      </c>
      <c r="O1632" s="18">
        <f>SUMIF(program4,I1632,budzet3)</f>
        <v>0</v>
      </c>
      <c r="P1632" s="206">
        <v>0</v>
      </c>
      <c r="Q1632" s="18">
        <f>SUMIF(program4,E1632,ostalo3)</f>
        <v>2540249.9</v>
      </c>
      <c r="R1632" s="41">
        <f t="shared" si="252"/>
        <v>2540249.9</v>
      </c>
    </row>
    <row r="1633" spans="1:18" s="63" customFormat="1" ht="25.5">
      <c r="A1633" s="213"/>
      <c r="B1633" s="213"/>
      <c r="C1633" s="44"/>
      <c r="D1633" s="160"/>
      <c r="E1633" s="160" t="s">
        <v>725</v>
      </c>
      <c r="F1633" s="332"/>
      <c r="G1633" s="214"/>
      <c r="H1633" s="205" t="str">
        <f>Programi!B10</f>
        <v>ПРОГРАМ 9 - ОСНОВНО ОБРАЗОВАЊЕ И ВАСПИТАЊЕ</v>
      </c>
      <c r="I1633" s="19">
        <f>SUMIF(program3,C1633,budzet3)</f>
        <v>0</v>
      </c>
      <c r="J1633" s="19">
        <f>SUMIF(program3,D1633,budzet3)</f>
        <v>0</v>
      </c>
      <c r="K1633" s="19">
        <f>SUMIF(program3,E1633,budzet3)</f>
        <v>55577686</v>
      </c>
      <c r="L1633" s="206">
        <v>0</v>
      </c>
      <c r="M1633" s="206">
        <v>0</v>
      </c>
      <c r="N1633" s="206">
        <v>0</v>
      </c>
      <c r="O1633" s="19">
        <f>SUMIF(program3,I1633,budzet3)</f>
        <v>0</v>
      </c>
      <c r="P1633" s="206">
        <f t="shared" si="250"/>
        <v>0</v>
      </c>
      <c r="Q1633" s="19">
        <f>SUMIF(program3,E1633,ostalo3)</f>
        <v>0</v>
      </c>
      <c r="R1633" s="41">
        <f t="shared" si="252"/>
        <v>0</v>
      </c>
    </row>
    <row r="1634" spans="1:18" ht="12.75">
      <c r="A1634" s="7"/>
      <c r="B1634" s="7"/>
      <c r="C1634" s="44"/>
      <c r="D1634" s="160"/>
      <c r="E1634" s="20" t="s">
        <v>23</v>
      </c>
      <c r="F1634" s="330"/>
      <c r="G1634" s="20" t="s">
        <v>52</v>
      </c>
      <c r="H1634" s="173" t="s">
        <v>490</v>
      </c>
      <c r="I1634" s="18">
        <f>SUMIF(program4,C1634,budzet3)</f>
        <v>0</v>
      </c>
      <c r="J1634" s="18">
        <f>SUMIF(program4,D1634,budzet3)</f>
        <v>0</v>
      </c>
      <c r="K1634" s="18">
        <f>SUMIF(program4,E1634,budzet3)</f>
        <v>41097686</v>
      </c>
      <c r="L1634" s="206">
        <v>0</v>
      </c>
      <c r="M1634" s="206" t="e">
        <f aca="true" t="shared" si="254" ref="M1634:M1651">(K1634/J1634)*100</f>
        <v>#DIV/0!</v>
      </c>
      <c r="N1634" s="206">
        <v>0</v>
      </c>
      <c r="O1634" s="18">
        <f>SUMIF(program4,I1634,budzet3)</f>
        <v>0</v>
      </c>
      <c r="P1634" s="206">
        <f t="shared" si="250"/>
        <v>0</v>
      </c>
      <c r="Q1634" s="18">
        <f>SUMIF(program4,E1634,ostalo3)</f>
        <v>0</v>
      </c>
      <c r="R1634" s="41">
        <f t="shared" si="252"/>
        <v>0</v>
      </c>
    </row>
    <row r="1635" spans="1:18" s="63" customFormat="1" ht="25.5">
      <c r="A1635" s="213"/>
      <c r="B1635" s="213"/>
      <c r="C1635" s="44"/>
      <c r="D1635" s="160"/>
      <c r="E1635" s="160" t="s">
        <v>737</v>
      </c>
      <c r="F1635" s="332"/>
      <c r="G1635" s="214"/>
      <c r="H1635" s="205" t="str">
        <f>Programi!B11</f>
        <v>ПРОГРАМ 10 - СРЕДЊЕ ОБРАЗОВАЊЕ И ВАСПИТАЊЕ</v>
      </c>
      <c r="I1635" s="19">
        <f>SUMIF(program3,C1635,budzet3)</f>
        <v>0</v>
      </c>
      <c r="J1635" s="19">
        <f>SUMIF(program3,D1635,budzet3)</f>
        <v>0</v>
      </c>
      <c r="K1635" s="19">
        <f>SUMIF(program3,E1635,budzet3)</f>
        <v>11591000</v>
      </c>
      <c r="L1635" s="206">
        <v>0</v>
      </c>
      <c r="M1635" s="206" t="e">
        <f t="shared" si="254"/>
        <v>#DIV/0!</v>
      </c>
      <c r="N1635" s="206">
        <v>0</v>
      </c>
      <c r="O1635" s="19">
        <f>SUMIF(program3,I1635,budzet3)</f>
        <v>0</v>
      </c>
      <c r="P1635" s="206">
        <f t="shared" si="250"/>
        <v>0</v>
      </c>
      <c r="Q1635" s="19">
        <f>SUMIF(program3,E1635,ostalo3)</f>
        <v>0</v>
      </c>
      <c r="R1635" s="41">
        <f t="shared" si="252"/>
        <v>0</v>
      </c>
    </row>
    <row r="1636" spans="1:18" ht="12.75">
      <c r="A1636" s="7"/>
      <c r="B1636" s="7"/>
      <c r="C1636" s="44"/>
      <c r="D1636" s="160"/>
      <c r="E1636" s="20" t="s">
        <v>24</v>
      </c>
      <c r="F1636" s="330"/>
      <c r="G1636" s="20" t="s">
        <v>52</v>
      </c>
      <c r="H1636" s="173" t="s">
        <v>490</v>
      </c>
      <c r="I1636" s="18">
        <f>SUMIF(program4,C1636,budzet3)</f>
        <v>0</v>
      </c>
      <c r="J1636" s="18">
        <f>SUMIF(program4,D1636,budzet3)</f>
        <v>0</v>
      </c>
      <c r="K1636" s="18">
        <f>SUMIF(program4,E1636,budzet3)</f>
        <v>11591000</v>
      </c>
      <c r="L1636" s="206">
        <v>0</v>
      </c>
      <c r="M1636" s="206" t="e">
        <f t="shared" si="254"/>
        <v>#DIV/0!</v>
      </c>
      <c r="N1636" s="206">
        <v>0</v>
      </c>
      <c r="O1636" s="18">
        <f>SUMIF(program4,I1636,budzet3)</f>
        <v>0</v>
      </c>
      <c r="P1636" s="206">
        <f t="shared" si="250"/>
        <v>0</v>
      </c>
      <c r="Q1636" s="18">
        <f>SUMIF(program4,E1636,ostalo3)</f>
        <v>0</v>
      </c>
      <c r="R1636" s="41">
        <f t="shared" si="252"/>
        <v>0</v>
      </c>
    </row>
    <row r="1637" spans="1:18" s="63" customFormat="1" ht="12.75">
      <c r="A1637" s="213"/>
      <c r="B1637" s="213"/>
      <c r="C1637" s="44"/>
      <c r="D1637" s="160"/>
      <c r="E1637" s="160" t="s">
        <v>607</v>
      </c>
      <c r="F1637" s="332"/>
      <c r="G1637" s="214"/>
      <c r="H1637" s="205" t="str">
        <f>Programi!B12</f>
        <v>ПРОГРАМ 11 - СОЦИЈАЛНА И ДЕЧИЈА ЗАШТИТА</v>
      </c>
      <c r="I1637" s="19">
        <f>SUMIF(program3,C1637,budzet3)</f>
        <v>0</v>
      </c>
      <c r="J1637" s="19">
        <f>SUMIF(program3,D1637,budzet3)</f>
        <v>0</v>
      </c>
      <c r="K1637" s="19">
        <f>SUMIF(program3,E1637,budzet3)</f>
        <v>33792340</v>
      </c>
      <c r="L1637" s="206">
        <v>0</v>
      </c>
      <c r="M1637" s="206" t="e">
        <f t="shared" si="254"/>
        <v>#DIV/0!</v>
      </c>
      <c r="N1637" s="206">
        <v>0</v>
      </c>
      <c r="O1637" s="19">
        <f>SUMIF(program3,I1637,budzet3)</f>
        <v>0</v>
      </c>
      <c r="P1637" s="206">
        <f t="shared" si="250"/>
        <v>0</v>
      </c>
      <c r="Q1637" s="19">
        <f>SUMIF(program3,E1637,ostalo3)</f>
        <v>930236</v>
      </c>
      <c r="R1637" s="41">
        <f t="shared" si="252"/>
        <v>930236</v>
      </c>
    </row>
    <row r="1638" spans="1:18" ht="12.75">
      <c r="A1638" s="7"/>
      <c r="B1638" s="7"/>
      <c r="C1638" s="44"/>
      <c r="D1638" s="160"/>
      <c r="E1638" s="20" t="s">
        <v>9</v>
      </c>
      <c r="F1638" s="330"/>
      <c r="G1638" s="20" t="s">
        <v>52</v>
      </c>
      <c r="H1638" s="173" t="s">
        <v>490</v>
      </c>
      <c r="I1638" s="18">
        <f>SUMIF(program4,C1638,budzet3)</f>
        <v>0</v>
      </c>
      <c r="J1638" s="18">
        <f>SUMIF(program4,D1638,budzet3)</f>
        <v>0</v>
      </c>
      <c r="K1638" s="18">
        <f>SUMIF(program4,E1638,budzet3)</f>
        <v>30592340</v>
      </c>
      <c r="L1638" s="206">
        <v>0</v>
      </c>
      <c r="M1638" s="206" t="e">
        <f t="shared" si="254"/>
        <v>#DIV/0!</v>
      </c>
      <c r="N1638" s="206">
        <v>0</v>
      </c>
      <c r="O1638" s="18">
        <f>SUMIF(program4,I1638,budzet3)</f>
        <v>0</v>
      </c>
      <c r="P1638" s="206">
        <f t="shared" si="250"/>
        <v>0</v>
      </c>
      <c r="Q1638" s="18">
        <f>SUMIF(program4,E1638,ostalo3)</f>
        <v>245000</v>
      </c>
      <c r="R1638" s="41">
        <f t="shared" si="252"/>
        <v>245000</v>
      </c>
    </row>
    <row r="1639" spans="1:18" s="63" customFormat="1" ht="12.75">
      <c r="A1639" s="213"/>
      <c r="B1639" s="213"/>
      <c r="C1639" s="44"/>
      <c r="D1639" s="160"/>
      <c r="E1639" s="160" t="s">
        <v>740</v>
      </c>
      <c r="F1639" s="332"/>
      <c r="G1639" s="214"/>
      <c r="H1639" s="205" t="str">
        <f>Programi!B13</f>
        <v>ПРОГРАМ 12 - ЗДРАВСТВЕНА ЗАШТИТА</v>
      </c>
      <c r="I1639" s="19">
        <f>SUMIF(program3,C1639,budzet3)</f>
        <v>0</v>
      </c>
      <c r="J1639" s="19">
        <f>SUMIF(program3,D1639,budzet3)</f>
        <v>0</v>
      </c>
      <c r="K1639" s="19">
        <f>SUMIF(program3,E1639,budzet3)</f>
        <v>12603000</v>
      </c>
      <c r="L1639" s="206">
        <v>0</v>
      </c>
      <c r="M1639" s="206" t="e">
        <f t="shared" si="254"/>
        <v>#DIV/0!</v>
      </c>
      <c r="N1639" s="206">
        <v>0</v>
      </c>
      <c r="O1639" s="19">
        <f>SUMIF(program3,I1639,budzet3)</f>
        <v>0</v>
      </c>
      <c r="P1639" s="206">
        <f t="shared" si="250"/>
        <v>0</v>
      </c>
      <c r="Q1639" s="19">
        <f>SUMIF(program3,E1639,ostalo3)</f>
        <v>100000</v>
      </c>
      <c r="R1639" s="41">
        <f t="shared" si="252"/>
        <v>100000</v>
      </c>
    </row>
    <row r="1640" spans="1:18" ht="12.75">
      <c r="A1640" s="7"/>
      <c r="B1640" s="7"/>
      <c r="C1640" s="44"/>
      <c r="D1640" s="160"/>
      <c r="E1640" s="20" t="s">
        <v>25</v>
      </c>
      <c r="F1640" s="330"/>
      <c r="G1640" s="20" t="s">
        <v>52</v>
      </c>
      <c r="H1640" s="173" t="s">
        <v>490</v>
      </c>
      <c r="I1640" s="18">
        <f>SUMIF(program4,C1640,budzet3)</f>
        <v>0</v>
      </c>
      <c r="J1640" s="18">
        <f>SUMIF(program4,D1640,budzet3)</f>
        <v>0</v>
      </c>
      <c r="K1640" s="18">
        <f>SUMIF(program4,E1640,budzet3)</f>
        <v>10280000</v>
      </c>
      <c r="L1640" s="206">
        <v>0</v>
      </c>
      <c r="M1640" s="206" t="e">
        <f t="shared" si="254"/>
        <v>#DIV/0!</v>
      </c>
      <c r="N1640" s="206">
        <v>0</v>
      </c>
      <c r="O1640" s="18">
        <f>SUMIF(program4,I1640,budzet3)</f>
        <v>0</v>
      </c>
      <c r="P1640" s="206">
        <f t="shared" si="250"/>
        <v>0</v>
      </c>
      <c r="Q1640" s="18">
        <f>SUMIF(program4,E1640,ostalo3)</f>
        <v>0</v>
      </c>
      <c r="R1640" s="41">
        <f t="shared" si="252"/>
        <v>0</v>
      </c>
    </row>
    <row r="1641" spans="1:18" s="63" customFormat="1" ht="25.5">
      <c r="A1641" s="213"/>
      <c r="B1641" s="213"/>
      <c r="C1641" s="44"/>
      <c r="D1641" s="160"/>
      <c r="E1641" s="160" t="s">
        <v>665</v>
      </c>
      <c r="F1641" s="332"/>
      <c r="G1641" s="160"/>
      <c r="H1641" s="205" t="str">
        <f>Programi!B14</f>
        <v>ПРОГРАМ 13 - РАЗВОЈ КУЛТУРЕ И ИНФОРМИСАЊА</v>
      </c>
      <c r="I1641" s="19">
        <f>SUMIF(program3,C1641,budzet3)</f>
        <v>0</v>
      </c>
      <c r="J1641" s="19">
        <f>SUMIF(program3,D1641,budzet3)</f>
        <v>0</v>
      </c>
      <c r="K1641" s="19">
        <f>SUMIF(program3,E1641,budzet3)</f>
        <v>22770999</v>
      </c>
      <c r="L1641" s="206">
        <v>0</v>
      </c>
      <c r="M1641" s="206" t="e">
        <f t="shared" si="254"/>
        <v>#DIV/0!</v>
      </c>
      <c r="N1641" s="206">
        <v>0</v>
      </c>
      <c r="O1641" s="19">
        <f>SUMIF(program3,I1641,budzet3)</f>
        <v>0</v>
      </c>
      <c r="P1641" s="206">
        <f t="shared" si="250"/>
        <v>0</v>
      </c>
      <c r="Q1641" s="19">
        <f>SUMIF(program3,E1641,ostalo3)</f>
        <v>232600</v>
      </c>
      <c r="R1641" s="41">
        <f t="shared" si="252"/>
        <v>232600</v>
      </c>
    </row>
    <row r="1642" spans="1:18" ht="12.75">
      <c r="A1642" s="7"/>
      <c r="B1642" s="7"/>
      <c r="C1642" s="44"/>
      <c r="D1642" s="160"/>
      <c r="E1642" s="20" t="s">
        <v>16</v>
      </c>
      <c r="F1642" s="330"/>
      <c r="G1642" s="20" t="s">
        <v>52</v>
      </c>
      <c r="H1642" s="173" t="s">
        <v>490</v>
      </c>
      <c r="I1642" s="18">
        <f aca="true" t="shared" si="255" ref="I1642:J1644">SUMIF(program4,C1642,budzet3)</f>
        <v>0</v>
      </c>
      <c r="J1642" s="18">
        <f t="shared" si="255"/>
        <v>0</v>
      </c>
      <c r="K1642" s="18">
        <f>SUMIF(program4,E1642,budzet3)</f>
        <v>19220999</v>
      </c>
      <c r="L1642" s="206">
        <v>0</v>
      </c>
      <c r="M1642" s="206" t="e">
        <f t="shared" si="254"/>
        <v>#DIV/0!</v>
      </c>
      <c r="N1642" s="206">
        <v>0</v>
      </c>
      <c r="O1642" s="18">
        <f>SUMIF(program4,I1642,budzet3)</f>
        <v>0</v>
      </c>
      <c r="P1642" s="206">
        <f t="shared" si="250"/>
        <v>0</v>
      </c>
      <c r="Q1642" s="18">
        <f>SUMIF(program4,E1642,ostalo3)</f>
        <v>0</v>
      </c>
      <c r="R1642" s="41">
        <f t="shared" si="252"/>
        <v>0</v>
      </c>
    </row>
    <row r="1643" spans="1:18" ht="12.75">
      <c r="A1643" s="7"/>
      <c r="B1643" s="7"/>
      <c r="C1643" s="44"/>
      <c r="D1643" s="160"/>
      <c r="E1643" s="20" t="s">
        <v>17</v>
      </c>
      <c r="F1643" s="330"/>
      <c r="G1643" s="20" t="s">
        <v>53</v>
      </c>
      <c r="H1643" s="173" t="s">
        <v>230</v>
      </c>
      <c r="I1643" s="18">
        <f t="shared" si="255"/>
        <v>0</v>
      </c>
      <c r="J1643" s="18">
        <f t="shared" si="255"/>
        <v>0</v>
      </c>
      <c r="K1643" s="18">
        <f>SUMIF(program4,E1643,budzet3)</f>
        <v>0</v>
      </c>
      <c r="L1643" s="206">
        <v>0</v>
      </c>
      <c r="M1643" s="206" t="e">
        <f t="shared" si="254"/>
        <v>#DIV/0!</v>
      </c>
      <c r="N1643" s="206">
        <v>0</v>
      </c>
      <c r="O1643" s="18">
        <f>SUMIF(program4,I1643,budzet3)</f>
        <v>0</v>
      </c>
      <c r="P1643" s="206">
        <v>0</v>
      </c>
      <c r="Q1643" s="18">
        <f>SUMIF(program4,E1643,ostalo3)</f>
        <v>0</v>
      </c>
      <c r="R1643" s="41">
        <f t="shared" si="252"/>
        <v>0</v>
      </c>
    </row>
    <row r="1644" spans="1:18" ht="12.75">
      <c r="A1644" s="7"/>
      <c r="B1644" s="7"/>
      <c r="C1644" s="44"/>
      <c r="D1644" s="160"/>
      <c r="E1644" s="20" t="s">
        <v>18</v>
      </c>
      <c r="F1644" s="330"/>
      <c r="G1644" s="20" t="s">
        <v>80</v>
      </c>
      <c r="H1644" s="173" t="s">
        <v>585</v>
      </c>
      <c r="I1644" s="18">
        <f t="shared" si="255"/>
        <v>0</v>
      </c>
      <c r="J1644" s="18">
        <f t="shared" si="255"/>
        <v>0</v>
      </c>
      <c r="K1644" s="18">
        <f>SUMIF(program4,E1644,budzet3)</f>
        <v>0</v>
      </c>
      <c r="L1644" s="206">
        <v>0</v>
      </c>
      <c r="M1644" s="206" t="e">
        <f t="shared" si="254"/>
        <v>#DIV/0!</v>
      </c>
      <c r="N1644" s="206">
        <v>0</v>
      </c>
      <c r="O1644" s="18">
        <f>SUMIF(program4,I1644,budzet3)</f>
        <v>0</v>
      </c>
      <c r="P1644" s="206">
        <v>0</v>
      </c>
      <c r="Q1644" s="18">
        <f>SUMIF(program4,E1644,ostalo3)</f>
        <v>232600</v>
      </c>
      <c r="R1644" s="41">
        <f t="shared" si="252"/>
        <v>232600</v>
      </c>
    </row>
    <row r="1645" spans="1:20" ht="12.75">
      <c r="A1645" s="7"/>
      <c r="B1645" s="7"/>
      <c r="C1645" s="44"/>
      <c r="D1645" s="160"/>
      <c r="E1645" s="160" t="s">
        <v>621</v>
      </c>
      <c r="F1645" s="330"/>
      <c r="G1645" s="20"/>
      <c r="H1645" s="205" t="str">
        <f>Programi!B15</f>
        <v>ПРОГРАМ 14 - РАЗВОЈ СПОРТА И ОМЛАДИНЕ</v>
      </c>
      <c r="I1645" s="19">
        <f>SUMIF(program3,C1645,budzet3)</f>
        <v>0</v>
      </c>
      <c r="J1645" s="19">
        <f>SUMIF(program3,D1645,budzet3)</f>
        <v>0</v>
      </c>
      <c r="K1645" s="19">
        <f>SUMIF(program3,E1645,budzet3)</f>
        <v>23663200</v>
      </c>
      <c r="L1645" s="206">
        <v>0</v>
      </c>
      <c r="M1645" s="206" t="e">
        <f t="shared" si="254"/>
        <v>#DIV/0!</v>
      </c>
      <c r="N1645" s="206">
        <v>0</v>
      </c>
      <c r="O1645" s="19">
        <f>SUMIF(program3,I1645,budzet3)</f>
        <v>0</v>
      </c>
      <c r="P1645" s="206">
        <f t="shared" si="250"/>
        <v>0</v>
      </c>
      <c r="Q1645" s="19">
        <f>SUMIF(program3,E1645,ostalo3)</f>
        <v>1376112.33</v>
      </c>
      <c r="R1645" s="41">
        <f t="shared" si="252"/>
        <v>1376112.33</v>
      </c>
      <c r="T1645" s="5"/>
    </row>
    <row r="1646" spans="1:18" ht="12.75">
      <c r="A1646" s="7"/>
      <c r="B1646" s="7"/>
      <c r="C1646" s="44"/>
      <c r="D1646" s="160"/>
      <c r="E1646" s="20" t="s">
        <v>13</v>
      </c>
      <c r="F1646" s="330"/>
      <c r="G1646" s="20" t="s">
        <v>52</v>
      </c>
      <c r="H1646" s="173" t="s">
        <v>490</v>
      </c>
      <c r="I1646" s="18">
        <f aca="true" t="shared" si="256" ref="I1646:J1648">SUMIF(program4,C1646,budzet3)</f>
        <v>0</v>
      </c>
      <c r="J1646" s="18">
        <f t="shared" si="256"/>
        <v>0</v>
      </c>
      <c r="K1646" s="18">
        <f>SUMIF(program4,E1646,budzet3)</f>
        <v>8500000</v>
      </c>
      <c r="L1646" s="206">
        <v>0</v>
      </c>
      <c r="M1646" s="206" t="e">
        <f t="shared" si="254"/>
        <v>#DIV/0!</v>
      </c>
      <c r="N1646" s="206">
        <v>0</v>
      </c>
      <c r="O1646" s="18">
        <f>SUMIF(program4,I1646,budzet3)</f>
        <v>0</v>
      </c>
      <c r="P1646" s="206">
        <f t="shared" si="250"/>
        <v>0</v>
      </c>
      <c r="Q1646" s="18">
        <f>SUMIF(program4,E1646,ostalo3)</f>
        <v>0</v>
      </c>
      <c r="R1646" s="41">
        <f t="shared" si="252"/>
        <v>0</v>
      </c>
    </row>
    <row r="1647" spans="1:18" ht="12.75">
      <c r="A1647" s="7"/>
      <c r="B1647" s="7"/>
      <c r="C1647" s="44"/>
      <c r="D1647" s="160"/>
      <c r="E1647" s="20" t="s">
        <v>19</v>
      </c>
      <c r="F1647" s="330"/>
      <c r="G1647" s="20" t="s">
        <v>53</v>
      </c>
      <c r="H1647" s="173" t="s">
        <v>230</v>
      </c>
      <c r="I1647" s="18">
        <f t="shared" si="256"/>
        <v>0</v>
      </c>
      <c r="J1647" s="18">
        <f t="shared" si="256"/>
        <v>0</v>
      </c>
      <c r="K1647" s="18">
        <f>SUMIF(program4,E1647,budzet3)</f>
        <v>0</v>
      </c>
      <c r="L1647" s="206">
        <v>0</v>
      </c>
      <c r="M1647" s="206" t="e">
        <f t="shared" si="254"/>
        <v>#DIV/0!</v>
      </c>
      <c r="N1647" s="206">
        <v>0</v>
      </c>
      <c r="O1647" s="18">
        <f>SUMIF(program4,I1647,budzet3)</f>
        <v>0</v>
      </c>
      <c r="P1647" s="206">
        <v>0</v>
      </c>
      <c r="Q1647" s="18">
        <f>SUMIF(program4,E1647,ostalo3)</f>
        <v>0</v>
      </c>
      <c r="R1647" s="41">
        <f t="shared" si="252"/>
        <v>0</v>
      </c>
    </row>
    <row r="1648" spans="1:18" ht="25.5">
      <c r="A1648" s="7"/>
      <c r="B1648" s="7"/>
      <c r="C1648" s="44"/>
      <c r="D1648" s="160"/>
      <c r="E1648" s="20" t="s">
        <v>756</v>
      </c>
      <c r="F1648" s="330"/>
      <c r="G1648" s="16" t="s">
        <v>755</v>
      </c>
      <c r="H1648" s="173" t="s">
        <v>754</v>
      </c>
      <c r="I1648" s="18">
        <f t="shared" si="256"/>
        <v>0</v>
      </c>
      <c r="J1648" s="18">
        <f t="shared" si="256"/>
        <v>0</v>
      </c>
      <c r="K1648" s="18">
        <f>SUMIF(program4,E1648,budzet3)</f>
        <v>0</v>
      </c>
      <c r="L1648" s="206">
        <v>1</v>
      </c>
      <c r="M1648" s="206" t="e">
        <f t="shared" si="254"/>
        <v>#DIV/0!</v>
      </c>
      <c r="N1648" s="206">
        <v>0</v>
      </c>
      <c r="O1648" s="18">
        <f>SUMIF(program4,I1648,budzet3)</f>
        <v>0</v>
      </c>
      <c r="P1648" s="206">
        <v>0</v>
      </c>
      <c r="Q1648" s="18">
        <f>SUMIF(program4,E1648,ostalo3)</f>
        <v>0</v>
      </c>
      <c r="R1648" s="41">
        <f t="shared" si="252"/>
        <v>0</v>
      </c>
    </row>
    <row r="1649" spans="1:18" ht="25.5">
      <c r="A1649" s="7"/>
      <c r="B1649" s="7"/>
      <c r="C1649" s="44"/>
      <c r="D1649" s="160"/>
      <c r="E1649" s="160" t="s">
        <v>600</v>
      </c>
      <c r="F1649" s="330"/>
      <c r="G1649" s="20"/>
      <c r="H1649" s="205" t="str">
        <f>Programi!B16</f>
        <v>ПРОГРАМ 15 - ОПШТЕ УСЛУГЕ ЛОКАЛНЕ САМОУПРАВЕ</v>
      </c>
      <c r="I1649" s="19">
        <f>SUMIF(program3,C1649,budzet3)</f>
        <v>0</v>
      </c>
      <c r="J1649" s="19">
        <f>SUMIF(program3,D1649,budzet3)</f>
        <v>0</v>
      </c>
      <c r="K1649" s="19">
        <f>SUMIF(program3,E1649,budzet3)</f>
        <v>166617887</v>
      </c>
      <c r="L1649" s="206">
        <v>0</v>
      </c>
      <c r="M1649" s="206" t="e">
        <f t="shared" si="254"/>
        <v>#DIV/0!</v>
      </c>
      <c r="N1649" s="206">
        <v>0</v>
      </c>
      <c r="O1649" s="19">
        <f>SUMIF(program3,I1649,budzet3)</f>
        <v>0</v>
      </c>
      <c r="P1649" s="206">
        <f t="shared" si="250"/>
        <v>0</v>
      </c>
      <c r="Q1649" s="19">
        <f>SUMIF(program3,E1649,ostalo3)</f>
        <v>410448.24</v>
      </c>
      <c r="R1649" s="41">
        <f t="shared" si="252"/>
        <v>410448.24</v>
      </c>
    </row>
    <row r="1650" spans="1:18" ht="12.75">
      <c r="A1650" s="7"/>
      <c r="B1650" s="7"/>
      <c r="C1650" s="44"/>
      <c r="D1650" s="160"/>
      <c r="E1650" s="20" t="s">
        <v>7</v>
      </c>
      <c r="F1650" s="330"/>
      <c r="G1650" s="20" t="s">
        <v>52</v>
      </c>
      <c r="H1650" s="173" t="s">
        <v>490</v>
      </c>
      <c r="I1650" s="18">
        <f aca="true" t="shared" si="257" ref="I1650:K1651">SUMIF(program4,C1650,budzet3)</f>
        <v>0</v>
      </c>
      <c r="J1650" s="18">
        <f t="shared" si="257"/>
        <v>0</v>
      </c>
      <c r="K1650" s="18">
        <f t="shared" si="257"/>
        <v>161265887</v>
      </c>
      <c r="L1650" s="206">
        <v>0</v>
      </c>
      <c r="M1650" s="206" t="e">
        <f t="shared" si="254"/>
        <v>#DIV/0!</v>
      </c>
      <c r="N1650" s="206">
        <v>0</v>
      </c>
      <c r="O1650" s="18">
        <f>SUMIF(program4,I1650,budzet3)</f>
        <v>0</v>
      </c>
      <c r="P1650" s="206">
        <f t="shared" si="250"/>
        <v>0</v>
      </c>
      <c r="Q1650" s="18">
        <f>SUMIF(program4,E1650,ostalo3)</f>
        <v>410448.24</v>
      </c>
      <c r="R1650" s="41">
        <f t="shared" si="252"/>
        <v>410448.24</v>
      </c>
    </row>
    <row r="1651" spans="1:18" ht="12.75">
      <c r="A1651" s="7"/>
      <c r="B1651" s="7"/>
      <c r="C1651" s="44"/>
      <c r="D1651" s="160"/>
      <c r="E1651" s="20" t="s">
        <v>8</v>
      </c>
      <c r="F1651" s="330"/>
      <c r="G1651" s="20" t="s">
        <v>199</v>
      </c>
      <c r="H1651" s="166" t="s">
        <v>200</v>
      </c>
      <c r="I1651" s="18">
        <f t="shared" si="257"/>
        <v>0</v>
      </c>
      <c r="J1651" s="18">
        <f t="shared" si="257"/>
        <v>0</v>
      </c>
      <c r="K1651" s="18">
        <f t="shared" si="257"/>
        <v>0</v>
      </c>
      <c r="L1651" s="206">
        <v>0</v>
      </c>
      <c r="M1651" s="206" t="e">
        <f t="shared" si="254"/>
        <v>#DIV/0!</v>
      </c>
      <c r="N1651" s="206">
        <v>0</v>
      </c>
      <c r="O1651" s="18">
        <f>SUMIF(program4,I1651,budzet3)</f>
        <v>0</v>
      </c>
      <c r="P1651" s="206">
        <v>0</v>
      </c>
      <c r="Q1651" s="18">
        <f>SUMIF(program4,E1651,ostalo3)</f>
        <v>410448.24</v>
      </c>
      <c r="R1651" s="41">
        <f t="shared" si="252"/>
        <v>410448.24</v>
      </c>
    </row>
    <row r="1652" spans="1:18" ht="12.75">
      <c r="A1652" s="99">
        <v>5</v>
      </c>
      <c r="B1652" s="213"/>
      <c r="C1652" s="44"/>
      <c r="D1652" s="160"/>
      <c r="E1652" s="20"/>
      <c r="F1652" s="330"/>
      <c r="G1652" s="45"/>
      <c r="H1652" s="203" t="s">
        <v>699</v>
      </c>
      <c r="I1652" s="46"/>
      <c r="J1652" s="46"/>
      <c r="K1652" s="46"/>
      <c r="L1652" s="206"/>
      <c r="M1652" s="206" t="e">
        <f aca="true" t="shared" si="258" ref="M1652:M1682">(K1652/J1652)*100</f>
        <v>#DIV/0!</v>
      </c>
      <c r="N1652" s="206">
        <v>0</v>
      </c>
      <c r="O1652" s="46"/>
      <c r="P1652" s="206">
        <v>0</v>
      </c>
      <c r="Q1652" s="46"/>
      <c r="R1652" s="41">
        <f t="shared" si="252"/>
        <v>0</v>
      </c>
    </row>
    <row r="1653" spans="1:18" ht="12.75">
      <c r="A1653" s="7"/>
      <c r="B1653" s="7"/>
      <c r="C1653" s="44">
        <v>330</v>
      </c>
      <c r="D1653" s="160"/>
      <c r="E1653" s="160"/>
      <c r="F1653" s="330"/>
      <c r="G1653" s="45"/>
      <c r="H1653" s="177" t="s">
        <v>911</v>
      </c>
      <c r="I1653" s="19">
        <f aca="true" t="shared" si="259" ref="I1653:K1654">I1654</f>
        <v>2202000</v>
      </c>
      <c r="J1653" s="19">
        <f t="shared" si="259"/>
        <v>2202000</v>
      </c>
      <c r="K1653" s="19">
        <f t="shared" si="259"/>
        <v>2462000</v>
      </c>
      <c r="L1653" s="206">
        <f>(K1653/I1653)*100</f>
        <v>111.80744777475023</v>
      </c>
      <c r="M1653" s="206">
        <f t="shared" si="258"/>
        <v>111.80744777475023</v>
      </c>
      <c r="N1653" s="206">
        <f>K1653/I1653*100</f>
        <v>111.80744777475023</v>
      </c>
      <c r="O1653" s="19">
        <f>O1654</f>
        <v>1260787.1500000001</v>
      </c>
      <c r="P1653" s="206">
        <f t="shared" si="250"/>
        <v>51.20987611697807</v>
      </c>
      <c r="Q1653" s="19">
        <f>Q1654</f>
        <v>0</v>
      </c>
      <c r="R1653" s="41">
        <f t="shared" si="252"/>
        <v>1260787.1500000001</v>
      </c>
    </row>
    <row r="1654" spans="1:18" ht="12.75">
      <c r="A1654" s="7"/>
      <c r="B1654" s="7"/>
      <c r="C1654" s="44"/>
      <c r="D1654" s="160" t="s">
        <v>600</v>
      </c>
      <c r="E1654" s="160"/>
      <c r="F1654" s="318"/>
      <c r="G1654" s="14"/>
      <c r="H1654" s="15" t="s">
        <v>599</v>
      </c>
      <c r="I1654" s="19">
        <f t="shared" si="259"/>
        <v>2202000</v>
      </c>
      <c r="J1654" s="19">
        <f t="shared" si="259"/>
        <v>2202000</v>
      </c>
      <c r="K1654" s="19">
        <f t="shared" si="259"/>
        <v>2462000</v>
      </c>
      <c r="L1654" s="206">
        <f>(K1654/I1654)*100</f>
        <v>111.80744777475023</v>
      </c>
      <c r="M1654" s="206">
        <f t="shared" si="258"/>
        <v>111.80744777475023</v>
      </c>
      <c r="N1654" s="206">
        <f>K1654/I1654*100</f>
        <v>111.80744777475023</v>
      </c>
      <c r="O1654" s="19">
        <f>O1655</f>
        <v>1260787.1500000001</v>
      </c>
      <c r="P1654" s="206">
        <f t="shared" si="250"/>
        <v>51.20987611697807</v>
      </c>
      <c r="Q1654" s="19">
        <f>Q1655</f>
        <v>0</v>
      </c>
      <c r="R1654" s="41">
        <f t="shared" si="252"/>
        <v>1260787.1500000001</v>
      </c>
    </row>
    <row r="1655" spans="1:18" ht="25.5">
      <c r="A1655" s="7"/>
      <c r="B1655" s="7"/>
      <c r="C1655" s="44"/>
      <c r="D1655" s="160" t="s">
        <v>749</v>
      </c>
      <c r="E1655" s="160"/>
      <c r="F1655" s="160"/>
      <c r="G1655" s="14"/>
      <c r="H1655" s="15" t="s">
        <v>891</v>
      </c>
      <c r="I1655" s="19">
        <f>SUM(I1656:I1659)+SUM(I1661:I1663)+I1665+I1667+I1673+I1666+I1672</f>
        <v>2202000</v>
      </c>
      <c r="J1655" s="19">
        <f>SUM(J1656:J1659)+SUM(J1661:J1663)+J1665+J1667+J1673+J1666+J1672</f>
        <v>2202000</v>
      </c>
      <c r="K1655" s="19">
        <f>SUM(K1656:K1659)+SUM(K1661:K1663)+K1665+K1667+K1673+K1666+K1672</f>
        <v>2462000</v>
      </c>
      <c r="L1655" s="206">
        <f>(K1655/I1655)*100</f>
        <v>111.80744777475023</v>
      </c>
      <c r="M1655" s="206">
        <f t="shared" si="258"/>
        <v>111.80744777475023</v>
      </c>
      <c r="N1655" s="206">
        <f>K1655/I1655*100</f>
        <v>111.80744777475023</v>
      </c>
      <c r="O1655" s="19">
        <f>SUM(O1656:O1659)+SUM(O1661:O1663)+O1665+O1667+O1673+O1666+O1672</f>
        <v>1260787.1500000001</v>
      </c>
      <c r="P1655" s="206">
        <f t="shared" si="250"/>
        <v>51.20987611697807</v>
      </c>
      <c r="Q1655" s="19">
        <f>SUM(Q1656:Q1659)+SUM(Q1661:Q1663)+Q1665+Q1667+Q1673+Q1666+Q1672</f>
        <v>0</v>
      </c>
      <c r="R1655" s="41">
        <f t="shared" si="252"/>
        <v>1260787.1500000001</v>
      </c>
    </row>
    <row r="1656" spans="1:18" ht="12.75">
      <c r="A1656" s="7"/>
      <c r="B1656" s="7"/>
      <c r="C1656" s="44"/>
      <c r="D1656" s="160"/>
      <c r="E1656" s="20"/>
      <c r="F1656" s="20" t="s">
        <v>417</v>
      </c>
      <c r="G1656" s="8">
        <v>411</v>
      </c>
      <c r="H1656" s="173" t="s">
        <v>117</v>
      </c>
      <c r="I1656" s="18">
        <v>1720000</v>
      </c>
      <c r="J1656" s="18">
        <v>1720000</v>
      </c>
      <c r="K1656" s="18">
        <v>1920000</v>
      </c>
      <c r="L1656" s="206">
        <f>(K1656/I1656)*100</f>
        <v>111.62790697674419</v>
      </c>
      <c r="M1656" s="206">
        <f t="shared" si="258"/>
        <v>111.62790697674419</v>
      </c>
      <c r="N1656" s="206">
        <f>K1656/I1656*100</f>
        <v>111.62790697674419</v>
      </c>
      <c r="O1656" s="18">
        <v>1001502.05</v>
      </c>
      <c r="P1656" s="206">
        <f t="shared" si="250"/>
        <v>52.16156510416668</v>
      </c>
      <c r="Q1656" s="34">
        <v>0</v>
      </c>
      <c r="R1656" s="41">
        <f t="shared" si="252"/>
        <v>1001502.05</v>
      </c>
    </row>
    <row r="1657" spans="1:18" ht="12.75">
      <c r="A1657" s="7"/>
      <c r="B1657" s="7"/>
      <c r="C1657" s="44"/>
      <c r="D1657" s="160"/>
      <c r="E1657" s="20"/>
      <c r="F1657" s="20" t="s">
        <v>418</v>
      </c>
      <c r="G1657" s="8">
        <v>412</v>
      </c>
      <c r="H1657" s="173" t="s">
        <v>231</v>
      </c>
      <c r="I1657" s="18">
        <v>296000</v>
      </c>
      <c r="J1657" s="18">
        <v>296000</v>
      </c>
      <c r="K1657" s="18">
        <v>320000</v>
      </c>
      <c r="L1657" s="206">
        <f>(K1657/I1657)*100</f>
        <v>108.10810810810811</v>
      </c>
      <c r="M1657" s="206">
        <f t="shared" si="258"/>
        <v>108.10810810810811</v>
      </c>
      <c r="N1657" s="206">
        <f>K1657/I1657*100</f>
        <v>108.10810810810811</v>
      </c>
      <c r="O1657" s="18">
        <v>166750.1</v>
      </c>
      <c r="P1657" s="206">
        <f t="shared" si="250"/>
        <v>52.10940625</v>
      </c>
      <c r="Q1657" s="34">
        <v>0</v>
      </c>
      <c r="R1657" s="41">
        <f t="shared" si="252"/>
        <v>166750.1</v>
      </c>
    </row>
    <row r="1658" spans="1:18" ht="12.75">
      <c r="A1658" s="7"/>
      <c r="B1658" s="7"/>
      <c r="C1658" s="44"/>
      <c r="D1658" s="160"/>
      <c r="E1658" s="20"/>
      <c r="F1658" s="20"/>
      <c r="G1658" s="8">
        <v>413</v>
      </c>
      <c r="H1658" s="173" t="s">
        <v>39</v>
      </c>
      <c r="I1658" s="18">
        <v>0</v>
      </c>
      <c r="J1658" s="18">
        <v>0</v>
      </c>
      <c r="K1658" s="18">
        <v>0</v>
      </c>
      <c r="L1658" s="206">
        <v>0</v>
      </c>
      <c r="M1658" s="206">
        <v>0</v>
      </c>
      <c r="N1658" s="206">
        <v>0</v>
      </c>
      <c r="O1658" s="18">
        <v>0</v>
      </c>
      <c r="P1658" s="206">
        <v>0</v>
      </c>
      <c r="Q1658" s="34">
        <v>0</v>
      </c>
      <c r="R1658" s="41">
        <f t="shared" si="252"/>
        <v>0</v>
      </c>
    </row>
    <row r="1659" spans="1:18" ht="12.75">
      <c r="A1659" s="7"/>
      <c r="B1659" s="7"/>
      <c r="C1659" s="44"/>
      <c r="D1659" s="160"/>
      <c r="E1659" s="20"/>
      <c r="F1659" s="20" t="s">
        <v>419</v>
      </c>
      <c r="G1659" s="8">
        <v>414</v>
      </c>
      <c r="H1659" s="173" t="s">
        <v>100</v>
      </c>
      <c r="I1659" s="18">
        <v>30000</v>
      </c>
      <c r="J1659" s="18">
        <v>30000</v>
      </c>
      <c r="K1659" s="18">
        <v>80000</v>
      </c>
      <c r="L1659" s="206">
        <f>(K1659/I1659)*100</f>
        <v>266.66666666666663</v>
      </c>
      <c r="M1659" s="206">
        <f t="shared" si="258"/>
        <v>266.66666666666663</v>
      </c>
      <c r="N1659" s="206">
        <f>K1659/I1659*100</f>
        <v>266.66666666666663</v>
      </c>
      <c r="O1659" s="18">
        <v>42222</v>
      </c>
      <c r="P1659" s="206">
        <f t="shared" si="250"/>
        <v>52.777499999999996</v>
      </c>
      <c r="Q1659" s="34">
        <f>Q1660</f>
        <v>0</v>
      </c>
      <c r="R1659" s="41">
        <f t="shared" si="252"/>
        <v>42222</v>
      </c>
    </row>
    <row r="1660" spans="1:18" ht="12.75" hidden="1">
      <c r="A1660" s="7"/>
      <c r="B1660" s="7"/>
      <c r="C1660" s="44"/>
      <c r="D1660" s="160"/>
      <c r="E1660" s="20"/>
      <c r="F1660" s="20"/>
      <c r="G1660" s="8"/>
      <c r="H1660" s="173" t="s">
        <v>192</v>
      </c>
      <c r="I1660" s="18">
        <v>0</v>
      </c>
      <c r="J1660" s="18">
        <v>0</v>
      </c>
      <c r="K1660" s="18">
        <v>0</v>
      </c>
      <c r="L1660" s="206" t="e">
        <f>(K1660/I1660)*100</f>
        <v>#DIV/0!</v>
      </c>
      <c r="M1660" s="206" t="e">
        <f t="shared" si="258"/>
        <v>#DIV/0!</v>
      </c>
      <c r="N1660" s="206" t="e">
        <f>K1660/I1660*100</f>
        <v>#DIV/0!</v>
      </c>
      <c r="O1660" s="18">
        <v>0</v>
      </c>
      <c r="P1660" s="206" t="e">
        <f t="shared" si="250"/>
        <v>#DIV/0!</v>
      </c>
      <c r="Q1660" s="34">
        <v>0</v>
      </c>
      <c r="R1660" s="41">
        <f t="shared" si="252"/>
        <v>0</v>
      </c>
    </row>
    <row r="1661" spans="1:18" ht="12.75" hidden="1">
      <c r="A1661" s="7"/>
      <c r="B1661" s="7"/>
      <c r="C1661" s="44"/>
      <c r="D1661" s="160"/>
      <c r="E1661" s="20"/>
      <c r="F1661" s="20"/>
      <c r="G1661" s="8">
        <v>415</v>
      </c>
      <c r="H1661" s="173" t="s">
        <v>232</v>
      </c>
      <c r="I1661" s="18">
        <v>0</v>
      </c>
      <c r="J1661" s="18">
        <v>0</v>
      </c>
      <c r="K1661" s="18">
        <v>0</v>
      </c>
      <c r="L1661" s="206">
        <v>0</v>
      </c>
      <c r="M1661" s="206">
        <v>0</v>
      </c>
      <c r="N1661" s="206" t="e">
        <f>K1661/I1661*100</f>
        <v>#DIV/0!</v>
      </c>
      <c r="O1661" s="18">
        <v>0</v>
      </c>
      <c r="P1661" s="206" t="e">
        <f t="shared" si="250"/>
        <v>#DIV/0!</v>
      </c>
      <c r="Q1661" s="18">
        <v>0</v>
      </c>
      <c r="R1661" s="41">
        <f t="shared" si="252"/>
        <v>0</v>
      </c>
    </row>
    <row r="1662" spans="1:18" ht="12.75" hidden="1">
      <c r="A1662" s="7"/>
      <c r="B1662" s="7"/>
      <c r="C1662" s="44"/>
      <c r="D1662" s="160"/>
      <c r="E1662" s="20"/>
      <c r="F1662" s="20"/>
      <c r="G1662" s="8">
        <v>416</v>
      </c>
      <c r="H1662" s="173" t="s">
        <v>233</v>
      </c>
      <c r="I1662" s="18">
        <v>0</v>
      </c>
      <c r="J1662" s="18">
        <v>0</v>
      </c>
      <c r="K1662" s="18">
        <v>0</v>
      </c>
      <c r="L1662" s="206">
        <v>0</v>
      </c>
      <c r="M1662" s="206">
        <v>0</v>
      </c>
      <c r="N1662" s="206" t="e">
        <f>K1662/I1662*100</f>
        <v>#DIV/0!</v>
      </c>
      <c r="O1662" s="18">
        <v>0</v>
      </c>
      <c r="P1662" s="206" t="e">
        <f t="shared" si="250"/>
        <v>#DIV/0!</v>
      </c>
      <c r="Q1662" s="18">
        <v>0</v>
      </c>
      <c r="R1662" s="41">
        <f t="shared" si="252"/>
        <v>0</v>
      </c>
    </row>
    <row r="1663" spans="1:18" ht="12.75">
      <c r="A1663" s="7"/>
      <c r="B1663" s="7"/>
      <c r="C1663" s="44"/>
      <c r="D1663" s="160"/>
      <c r="E1663" s="20"/>
      <c r="F1663" s="20" t="s">
        <v>420</v>
      </c>
      <c r="G1663" s="8">
        <v>421</v>
      </c>
      <c r="H1663" s="173" t="s">
        <v>59</v>
      </c>
      <c r="I1663" s="18">
        <f>I1664</f>
        <v>31000</v>
      </c>
      <c r="J1663" s="18">
        <f>J1664</f>
        <v>31000</v>
      </c>
      <c r="K1663" s="18">
        <v>32000</v>
      </c>
      <c r="L1663" s="206">
        <f aca="true" t="shared" si="260" ref="L1663:L1673">(K1663/I1663)*100</f>
        <v>103.2258064516129</v>
      </c>
      <c r="M1663" s="206">
        <f t="shared" si="258"/>
        <v>103.2258064516129</v>
      </c>
      <c r="N1663" s="206">
        <f>K1663/I1663*100</f>
        <v>103.2258064516129</v>
      </c>
      <c r="O1663" s="18">
        <v>7823</v>
      </c>
      <c r="P1663" s="206">
        <f t="shared" si="250"/>
        <v>24.446875000000002</v>
      </c>
      <c r="Q1663" s="18">
        <f>Q1664</f>
        <v>0</v>
      </c>
      <c r="R1663" s="41">
        <f t="shared" si="252"/>
        <v>7823</v>
      </c>
    </row>
    <row r="1664" spans="1:18" ht="12.75">
      <c r="A1664" s="7"/>
      <c r="B1664" s="7"/>
      <c r="C1664" s="44"/>
      <c r="D1664" s="160"/>
      <c r="E1664" s="20"/>
      <c r="F1664" s="20"/>
      <c r="G1664" s="8"/>
      <c r="H1664" s="173" t="s">
        <v>111</v>
      </c>
      <c r="I1664" s="18">
        <v>31000</v>
      </c>
      <c r="J1664" s="18">
        <v>31000</v>
      </c>
      <c r="K1664" s="18">
        <v>32000</v>
      </c>
      <c r="L1664" s="206">
        <f t="shared" si="260"/>
        <v>103.2258064516129</v>
      </c>
      <c r="M1664" s="206">
        <f t="shared" si="258"/>
        <v>103.2258064516129</v>
      </c>
      <c r="N1664" s="206">
        <f aca="true" t="shared" si="261" ref="N1664:N1682">K1664/I1664*100</f>
        <v>103.2258064516129</v>
      </c>
      <c r="O1664" s="18">
        <v>7822.87</v>
      </c>
      <c r="P1664" s="206">
        <f t="shared" si="250"/>
        <v>24.44646875</v>
      </c>
      <c r="Q1664" s="18">
        <v>0</v>
      </c>
      <c r="R1664" s="41">
        <f t="shared" si="252"/>
        <v>7822.87</v>
      </c>
    </row>
    <row r="1665" spans="1:18" ht="12.75">
      <c r="A1665" s="7"/>
      <c r="B1665" s="7"/>
      <c r="C1665" s="44"/>
      <c r="D1665" s="160"/>
      <c r="E1665" s="20"/>
      <c r="F1665" s="20" t="s">
        <v>421</v>
      </c>
      <c r="G1665" s="8">
        <v>422</v>
      </c>
      <c r="H1665" s="173" t="s">
        <v>62</v>
      </c>
      <c r="I1665" s="18">
        <v>10000</v>
      </c>
      <c r="J1665" s="18">
        <v>10000</v>
      </c>
      <c r="K1665" s="18">
        <v>10000</v>
      </c>
      <c r="L1665" s="206">
        <f t="shared" si="260"/>
        <v>100</v>
      </c>
      <c r="M1665" s="206">
        <f t="shared" si="258"/>
        <v>100</v>
      </c>
      <c r="N1665" s="206">
        <f t="shared" si="261"/>
        <v>100</v>
      </c>
      <c r="O1665" s="18"/>
      <c r="P1665" s="206">
        <f t="shared" si="250"/>
        <v>0</v>
      </c>
      <c r="Q1665" s="18">
        <v>0</v>
      </c>
      <c r="R1665" s="41">
        <f t="shared" si="252"/>
        <v>0</v>
      </c>
    </row>
    <row r="1666" spans="1:18" ht="12.75">
      <c r="A1666" s="7"/>
      <c r="B1666" s="7"/>
      <c r="C1666" s="44"/>
      <c r="D1666" s="160"/>
      <c r="E1666" s="20"/>
      <c r="F1666" s="20" t="s">
        <v>422</v>
      </c>
      <c r="G1666" s="8">
        <v>423</v>
      </c>
      <c r="H1666" s="173" t="s">
        <v>456</v>
      </c>
      <c r="I1666" s="18">
        <v>10000</v>
      </c>
      <c r="J1666" s="18">
        <v>10000</v>
      </c>
      <c r="K1666" s="18">
        <v>10000</v>
      </c>
      <c r="L1666" s="206">
        <f t="shared" si="260"/>
        <v>100</v>
      </c>
      <c r="M1666" s="206">
        <f t="shared" si="258"/>
        <v>100</v>
      </c>
      <c r="N1666" s="206">
        <f t="shared" si="261"/>
        <v>100</v>
      </c>
      <c r="O1666" s="18"/>
      <c r="P1666" s="206">
        <f t="shared" si="250"/>
        <v>0</v>
      </c>
      <c r="Q1666" s="18">
        <v>0</v>
      </c>
      <c r="R1666" s="41">
        <f t="shared" si="252"/>
        <v>0</v>
      </c>
    </row>
    <row r="1667" spans="1:18" ht="12.75">
      <c r="A1667" s="7"/>
      <c r="B1667" s="7"/>
      <c r="C1667" s="44"/>
      <c r="D1667" s="160"/>
      <c r="E1667" s="20"/>
      <c r="F1667" s="20" t="s">
        <v>423</v>
      </c>
      <c r="G1667" s="8">
        <v>426</v>
      </c>
      <c r="H1667" s="173" t="s">
        <v>72</v>
      </c>
      <c r="I1667" s="18">
        <f>I1669+I1668+I1670+I1671</f>
        <v>90000</v>
      </c>
      <c r="J1667" s="18">
        <f>J1669+J1668+J1670+J1671</f>
        <v>90000</v>
      </c>
      <c r="K1667" s="18">
        <f>K1669+K1668+K1670+K1671</f>
        <v>90000</v>
      </c>
      <c r="L1667" s="206">
        <f t="shared" si="260"/>
        <v>100</v>
      </c>
      <c r="M1667" s="206">
        <f t="shared" si="258"/>
        <v>100</v>
      </c>
      <c r="N1667" s="206">
        <f t="shared" si="261"/>
        <v>100</v>
      </c>
      <c r="O1667" s="18">
        <v>42490</v>
      </c>
      <c r="P1667" s="206">
        <f t="shared" si="250"/>
        <v>47.21111111111111</v>
      </c>
      <c r="Q1667" s="18">
        <f>Q1669</f>
        <v>0</v>
      </c>
      <c r="R1667" s="41">
        <f t="shared" si="252"/>
        <v>42490</v>
      </c>
    </row>
    <row r="1668" spans="1:18" ht="12.75">
      <c r="A1668" s="7"/>
      <c r="B1668" s="7"/>
      <c r="C1668" s="44"/>
      <c r="D1668" s="160"/>
      <c r="E1668" s="20"/>
      <c r="F1668" s="20"/>
      <c r="G1668" s="8"/>
      <c r="H1668" s="173" t="s">
        <v>73</v>
      </c>
      <c r="I1668" s="18">
        <v>30000</v>
      </c>
      <c r="J1668" s="18">
        <v>30000</v>
      </c>
      <c r="K1668" s="18">
        <v>30000</v>
      </c>
      <c r="L1668" s="206">
        <f t="shared" si="260"/>
        <v>100</v>
      </c>
      <c r="M1668" s="206">
        <f t="shared" si="258"/>
        <v>100</v>
      </c>
      <c r="N1668" s="206">
        <f t="shared" si="261"/>
        <v>100</v>
      </c>
      <c r="O1668" s="18"/>
      <c r="P1668" s="206">
        <f t="shared" si="250"/>
        <v>0</v>
      </c>
      <c r="Q1668" s="18"/>
      <c r="R1668" s="41">
        <f t="shared" si="252"/>
        <v>0</v>
      </c>
    </row>
    <row r="1669" spans="1:18" ht="12.75">
      <c r="A1669" s="7"/>
      <c r="B1669" s="7"/>
      <c r="C1669" s="44"/>
      <c r="D1669" s="160"/>
      <c r="E1669" s="20"/>
      <c r="F1669" s="276"/>
      <c r="G1669" s="8"/>
      <c r="H1669" s="173" t="s">
        <v>126</v>
      </c>
      <c r="I1669" s="18">
        <v>60000</v>
      </c>
      <c r="J1669" s="18">
        <v>60000</v>
      </c>
      <c r="K1669" s="18">
        <v>60000</v>
      </c>
      <c r="L1669" s="206">
        <f t="shared" si="260"/>
        <v>100</v>
      </c>
      <c r="M1669" s="206">
        <f t="shared" si="258"/>
        <v>100</v>
      </c>
      <c r="N1669" s="206">
        <f t="shared" si="261"/>
        <v>100</v>
      </c>
      <c r="O1669" s="18"/>
      <c r="P1669" s="206">
        <f t="shared" si="250"/>
        <v>0</v>
      </c>
      <c r="Q1669" s="18">
        <v>0</v>
      </c>
      <c r="R1669" s="41">
        <f t="shared" si="252"/>
        <v>0</v>
      </c>
    </row>
    <row r="1670" spans="1:18" ht="12.75" hidden="1">
      <c r="A1670" s="7"/>
      <c r="B1670" s="7"/>
      <c r="C1670" s="44"/>
      <c r="D1670" s="160"/>
      <c r="E1670" s="20"/>
      <c r="F1670" s="276"/>
      <c r="G1670" s="8"/>
      <c r="H1670" s="173" t="s">
        <v>189</v>
      </c>
      <c r="I1670" s="18">
        <v>0</v>
      </c>
      <c r="J1670" s="18">
        <v>0</v>
      </c>
      <c r="K1670" s="18">
        <v>0</v>
      </c>
      <c r="L1670" s="206">
        <v>0</v>
      </c>
      <c r="M1670" s="206">
        <v>0</v>
      </c>
      <c r="N1670" s="206" t="e">
        <f t="shared" si="261"/>
        <v>#DIV/0!</v>
      </c>
      <c r="O1670" s="18">
        <v>0</v>
      </c>
      <c r="P1670" s="206" t="e">
        <f t="shared" si="250"/>
        <v>#DIV/0!</v>
      </c>
      <c r="Q1670" s="18"/>
      <c r="R1670" s="41">
        <f t="shared" si="252"/>
        <v>0</v>
      </c>
    </row>
    <row r="1671" spans="1:18" ht="12.75" hidden="1">
      <c r="A1671" s="7"/>
      <c r="B1671" s="7"/>
      <c r="C1671" s="44"/>
      <c r="D1671" s="160"/>
      <c r="E1671" s="20"/>
      <c r="F1671" s="276"/>
      <c r="G1671" s="8"/>
      <c r="H1671" s="173" t="s">
        <v>197</v>
      </c>
      <c r="I1671" s="18">
        <v>0</v>
      </c>
      <c r="J1671" s="18">
        <v>0</v>
      </c>
      <c r="K1671" s="18">
        <v>0</v>
      </c>
      <c r="L1671" s="206">
        <v>0</v>
      </c>
      <c r="M1671" s="206">
        <v>0</v>
      </c>
      <c r="N1671" s="206" t="e">
        <f t="shared" si="261"/>
        <v>#DIV/0!</v>
      </c>
      <c r="O1671" s="18">
        <v>0</v>
      </c>
      <c r="P1671" s="206" t="e">
        <f t="shared" si="250"/>
        <v>#DIV/0!</v>
      </c>
      <c r="Q1671" s="18">
        <v>0</v>
      </c>
      <c r="R1671" s="41">
        <f t="shared" si="252"/>
        <v>0</v>
      </c>
    </row>
    <row r="1672" spans="1:18" ht="12.75" hidden="1">
      <c r="A1672" s="7"/>
      <c r="B1672" s="7"/>
      <c r="C1672" s="44"/>
      <c r="D1672" s="160"/>
      <c r="E1672" s="20"/>
      <c r="F1672" s="276"/>
      <c r="G1672" s="8">
        <v>465</v>
      </c>
      <c r="H1672" s="173" t="s">
        <v>589</v>
      </c>
      <c r="I1672" s="18">
        <v>15000</v>
      </c>
      <c r="J1672" s="18">
        <v>15000</v>
      </c>
      <c r="K1672" s="18">
        <v>0</v>
      </c>
      <c r="L1672" s="206">
        <f t="shared" si="260"/>
        <v>0</v>
      </c>
      <c r="M1672" s="206">
        <f t="shared" si="258"/>
        <v>0</v>
      </c>
      <c r="N1672" s="206">
        <f t="shared" si="261"/>
        <v>0</v>
      </c>
      <c r="O1672" s="18">
        <v>0</v>
      </c>
      <c r="P1672" s="206" t="e">
        <f t="shared" si="250"/>
        <v>#DIV/0!</v>
      </c>
      <c r="Q1672" s="18">
        <v>0</v>
      </c>
      <c r="R1672" s="41">
        <f t="shared" si="252"/>
        <v>0</v>
      </c>
    </row>
    <row r="1673" spans="1:18" ht="12.75" hidden="1">
      <c r="A1673" s="7"/>
      <c r="B1673" s="7"/>
      <c r="C1673" s="44"/>
      <c r="D1673" s="160"/>
      <c r="E1673" s="20"/>
      <c r="F1673" s="276"/>
      <c r="G1673" s="8">
        <v>512</v>
      </c>
      <c r="H1673" s="173" t="s">
        <v>92</v>
      </c>
      <c r="I1673" s="18">
        <v>0</v>
      </c>
      <c r="J1673" s="18">
        <v>0</v>
      </c>
      <c r="K1673" s="18">
        <v>0</v>
      </c>
      <c r="L1673" s="206" t="e">
        <f t="shared" si="260"/>
        <v>#DIV/0!</v>
      </c>
      <c r="M1673" s="206" t="e">
        <f t="shared" si="258"/>
        <v>#DIV/0!</v>
      </c>
      <c r="N1673" s="206" t="e">
        <f t="shared" si="261"/>
        <v>#DIV/0!</v>
      </c>
      <c r="O1673" s="18">
        <v>0</v>
      </c>
      <c r="P1673" s="206" t="e">
        <f t="shared" si="250"/>
        <v>#DIV/0!</v>
      </c>
      <c r="Q1673" s="18">
        <v>0</v>
      </c>
      <c r="R1673" s="41">
        <f t="shared" si="252"/>
        <v>0</v>
      </c>
    </row>
    <row r="1674" spans="1:18" ht="12.75">
      <c r="A1674" s="46"/>
      <c r="B1674" s="46"/>
      <c r="C1674" s="100"/>
      <c r="D1674" s="199"/>
      <c r="E1674" s="162"/>
      <c r="F1674" s="330"/>
      <c r="G1674" s="45"/>
      <c r="H1674" s="177" t="s">
        <v>262</v>
      </c>
      <c r="I1674" s="7"/>
      <c r="J1674" s="7"/>
      <c r="K1674" s="7"/>
      <c r="L1674" s="206"/>
      <c r="M1674" s="206">
        <v>0</v>
      </c>
      <c r="N1674" s="206"/>
      <c r="O1674" s="7"/>
      <c r="P1674" s="206"/>
      <c r="Q1674" s="7"/>
      <c r="R1674" s="41">
        <f t="shared" si="252"/>
        <v>0</v>
      </c>
    </row>
    <row r="1675" spans="1:18" ht="12.75">
      <c r="A1675" s="99"/>
      <c r="B1675" s="215"/>
      <c r="C1675" s="100"/>
      <c r="D1675" s="199"/>
      <c r="E1675" s="162"/>
      <c r="F1675" s="330"/>
      <c r="G1675" s="20" t="s">
        <v>52</v>
      </c>
      <c r="H1675" s="178" t="s">
        <v>45</v>
      </c>
      <c r="I1675" s="18">
        <f>I1653</f>
        <v>2202000</v>
      </c>
      <c r="J1675" s="18">
        <f>J1653</f>
        <v>2202000</v>
      </c>
      <c r="K1675" s="18">
        <f>K1653</f>
        <v>2462000</v>
      </c>
      <c r="L1675" s="206">
        <f>(K1675/I1675)*100</f>
        <v>111.80744777475023</v>
      </c>
      <c r="M1675" s="206">
        <f t="shared" si="258"/>
        <v>111.80744777475023</v>
      </c>
      <c r="N1675" s="206">
        <f t="shared" si="261"/>
        <v>111.80744777475023</v>
      </c>
      <c r="O1675" s="18">
        <f>O1653</f>
        <v>1260787.1500000001</v>
      </c>
      <c r="P1675" s="206">
        <f t="shared" si="250"/>
        <v>51.20987611697807</v>
      </c>
      <c r="Q1675" s="18">
        <f>Q1653</f>
        <v>0</v>
      </c>
      <c r="R1675" s="41">
        <f t="shared" si="252"/>
        <v>1260787.1500000001</v>
      </c>
    </row>
    <row r="1676" spans="1:18" ht="12.75">
      <c r="A1676" s="46"/>
      <c r="B1676" s="46"/>
      <c r="C1676" s="100"/>
      <c r="D1676" s="199"/>
      <c r="E1676" s="199"/>
      <c r="F1676" s="330"/>
      <c r="G1676" s="17"/>
      <c r="H1676" s="15" t="s">
        <v>263</v>
      </c>
      <c r="I1676" s="18">
        <f>I1675</f>
        <v>2202000</v>
      </c>
      <c r="J1676" s="18">
        <f>J1675</f>
        <v>2202000</v>
      </c>
      <c r="K1676" s="18">
        <f>K1675</f>
        <v>2462000</v>
      </c>
      <c r="L1676" s="206">
        <f>(K1676/I1676)*100</f>
        <v>111.80744777475023</v>
      </c>
      <c r="M1676" s="206">
        <f t="shared" si="258"/>
        <v>111.80744777475023</v>
      </c>
      <c r="N1676" s="206">
        <f t="shared" si="261"/>
        <v>111.80744777475023</v>
      </c>
      <c r="O1676" s="18">
        <f>O1675</f>
        <v>1260787.1500000001</v>
      </c>
      <c r="P1676" s="206">
        <f t="shared" si="250"/>
        <v>51.20987611697807</v>
      </c>
      <c r="Q1676" s="18">
        <f>Q1675</f>
        <v>0</v>
      </c>
      <c r="R1676" s="41">
        <f t="shared" si="252"/>
        <v>1260787.1500000001</v>
      </c>
    </row>
    <row r="1677" spans="1:18" ht="12.75">
      <c r="A1677" s="46"/>
      <c r="B1677" s="46"/>
      <c r="C1677" s="100"/>
      <c r="D1677" s="199"/>
      <c r="E1677" s="162"/>
      <c r="F1677" s="330"/>
      <c r="G1677" s="45" t="s">
        <v>31</v>
      </c>
      <c r="H1677" s="177" t="s">
        <v>234</v>
      </c>
      <c r="I1677" s="18"/>
      <c r="J1677" s="18"/>
      <c r="K1677" s="18"/>
      <c r="L1677" s="206"/>
      <c r="M1677" s="206">
        <v>0</v>
      </c>
      <c r="N1677" s="206"/>
      <c r="O1677" s="18"/>
      <c r="P1677" s="206"/>
      <c r="Q1677" s="18"/>
      <c r="R1677" s="41">
        <f t="shared" si="252"/>
        <v>0</v>
      </c>
    </row>
    <row r="1678" spans="1:18" ht="12.75">
      <c r="A1678" s="46"/>
      <c r="B1678" s="46"/>
      <c r="C1678" s="100"/>
      <c r="D1678" s="199"/>
      <c r="E1678" s="162"/>
      <c r="F1678" s="330"/>
      <c r="G1678" s="20" t="s">
        <v>52</v>
      </c>
      <c r="H1678" s="178" t="s">
        <v>45</v>
      </c>
      <c r="I1678" s="18">
        <f>I1675</f>
        <v>2202000</v>
      </c>
      <c r="J1678" s="18">
        <f>J1675</f>
        <v>2202000</v>
      </c>
      <c r="K1678" s="18">
        <f>K1675</f>
        <v>2462000</v>
      </c>
      <c r="L1678" s="206">
        <f>(K1678/I1678)*100</f>
        <v>111.80744777475023</v>
      </c>
      <c r="M1678" s="206">
        <f t="shared" si="258"/>
        <v>111.80744777475023</v>
      </c>
      <c r="N1678" s="206">
        <f t="shared" si="261"/>
        <v>111.80744777475023</v>
      </c>
      <c r="O1678" s="18">
        <f>O1675</f>
        <v>1260787.1500000001</v>
      </c>
      <c r="P1678" s="206">
        <f t="shared" si="250"/>
        <v>51.20987611697807</v>
      </c>
      <c r="Q1678" s="18">
        <f>Q1675</f>
        <v>0</v>
      </c>
      <c r="R1678" s="41">
        <f t="shared" si="252"/>
        <v>1260787.1500000001</v>
      </c>
    </row>
    <row r="1679" spans="1:18" ht="25.5">
      <c r="A1679" s="46"/>
      <c r="B1679" s="46"/>
      <c r="C1679" s="100"/>
      <c r="D1679" s="199"/>
      <c r="E1679" s="162"/>
      <c r="F1679" s="330"/>
      <c r="G1679" s="20"/>
      <c r="H1679" s="212" t="str">
        <f>"ИЗВОРИ ФИНАНСИРАЊА ЗА ПРОГРАМ "&amp;D1654&amp;" "&amp;H1654</f>
        <v>ИЗВОРИ ФИНАНСИРАЊА ЗА ПРОГРАМ 0602 ПРОГРАМ 15 - ЛОКАЛНА САМОУПРАВА</v>
      </c>
      <c r="I1679" s="18">
        <f>I1680</f>
        <v>2202000</v>
      </c>
      <c r="J1679" s="18">
        <f>J1680</f>
        <v>2202000</v>
      </c>
      <c r="K1679" s="18">
        <f>K1680</f>
        <v>2462000</v>
      </c>
      <c r="L1679" s="206">
        <f>(K1679/I1679)*100</f>
        <v>111.80744777475023</v>
      </c>
      <c r="M1679" s="206">
        <f t="shared" si="258"/>
        <v>111.80744777475023</v>
      </c>
      <c r="N1679" s="206">
        <f t="shared" si="261"/>
        <v>111.80744777475023</v>
      </c>
      <c r="O1679" s="18">
        <f>O1680</f>
        <v>1260787.1500000001</v>
      </c>
      <c r="P1679" s="206">
        <f t="shared" si="250"/>
        <v>51.20987611697807</v>
      </c>
      <c r="Q1679" s="18">
        <f>Q1680</f>
        <v>0</v>
      </c>
      <c r="R1679" s="41">
        <f t="shared" si="252"/>
        <v>1260787.1500000001</v>
      </c>
    </row>
    <row r="1680" spans="1:18" ht="12.75">
      <c r="A1680" s="46"/>
      <c r="B1680" s="46"/>
      <c r="C1680" s="100"/>
      <c r="D1680" s="199"/>
      <c r="E1680" s="162"/>
      <c r="F1680" s="330"/>
      <c r="G1680" s="20" t="s">
        <v>52</v>
      </c>
      <c r="H1680" s="178" t="s">
        <v>45</v>
      </c>
      <c r="I1680" s="18">
        <f>I1655</f>
        <v>2202000</v>
      </c>
      <c r="J1680" s="18">
        <f>J1655</f>
        <v>2202000</v>
      </c>
      <c r="K1680" s="18">
        <f>K1655</f>
        <v>2462000</v>
      </c>
      <c r="L1680" s="206">
        <f>(K1680/I1680)*100</f>
        <v>111.80744777475023</v>
      </c>
      <c r="M1680" s="206">
        <f t="shared" si="258"/>
        <v>111.80744777475023</v>
      </c>
      <c r="N1680" s="206">
        <f t="shared" si="261"/>
        <v>111.80744777475023</v>
      </c>
      <c r="O1680" s="18">
        <f>O1655</f>
        <v>1260787.1500000001</v>
      </c>
      <c r="P1680" s="206">
        <f t="shared" si="250"/>
        <v>51.20987611697807</v>
      </c>
      <c r="Q1680" s="18">
        <f>Q1655</f>
        <v>0</v>
      </c>
      <c r="R1680" s="41">
        <f t="shared" si="252"/>
        <v>1260787.1500000001</v>
      </c>
    </row>
    <row r="1681" spans="1:18" ht="13.5" thickBot="1">
      <c r="A1681" s="207"/>
      <c r="B1681" s="208"/>
      <c r="C1681" s="252"/>
      <c r="D1681" s="222"/>
      <c r="E1681" s="210"/>
      <c r="F1681" s="333"/>
      <c r="G1681" s="209"/>
      <c r="H1681" s="211" t="s">
        <v>235</v>
      </c>
      <c r="I1681" s="180">
        <f>I1678</f>
        <v>2202000</v>
      </c>
      <c r="J1681" s="180">
        <f>J1678</f>
        <v>2202000</v>
      </c>
      <c r="K1681" s="180">
        <f>K1678</f>
        <v>2462000</v>
      </c>
      <c r="L1681" s="227">
        <f>(K1681/I1681)*100</f>
        <v>111.80744777475023</v>
      </c>
      <c r="M1681" s="227">
        <f t="shared" si="258"/>
        <v>111.80744777475023</v>
      </c>
      <c r="N1681" s="227">
        <f t="shared" si="261"/>
        <v>111.80744777475023</v>
      </c>
      <c r="O1681" s="180">
        <f>O1678</f>
        <v>1260787.1500000001</v>
      </c>
      <c r="P1681" s="206">
        <f>O1681/K1681*100</f>
        <v>51.20987611697807</v>
      </c>
      <c r="Q1681" s="336">
        <f>Q1678</f>
        <v>0</v>
      </c>
      <c r="R1681" s="337">
        <f t="shared" si="252"/>
        <v>1260787.1500000001</v>
      </c>
    </row>
    <row r="1682" spans="1:18" ht="13.5" thickBot="1">
      <c r="A1682" s="46"/>
      <c r="B1682" s="197"/>
      <c r="C1682" s="100"/>
      <c r="D1682" s="199"/>
      <c r="E1682" s="161"/>
      <c r="F1682" s="334"/>
      <c r="G1682" s="45"/>
      <c r="H1682" s="179" t="s">
        <v>268</v>
      </c>
      <c r="I1682" s="293">
        <f>I74+I123+I1612+I1681</f>
        <v>597064342</v>
      </c>
      <c r="J1682" s="335">
        <f>J74+J123+J1612+J1681</f>
        <v>587821014</v>
      </c>
      <c r="K1682" s="339">
        <f>K74+K123+K1612+K1681</f>
        <v>682716749</v>
      </c>
      <c r="L1682" s="292">
        <f>(K1682/I1682)*100</f>
        <v>114.34559074706894</v>
      </c>
      <c r="M1682" s="338">
        <f t="shared" si="258"/>
        <v>116.143644534627</v>
      </c>
      <c r="N1682" s="338">
        <f t="shared" si="261"/>
        <v>114.34559074706894</v>
      </c>
      <c r="O1682" s="339">
        <f>O74+O123+O1612+O1681</f>
        <v>219307651.25</v>
      </c>
      <c r="P1682" s="206">
        <f>O1682/K1682*100</f>
        <v>32.122787608657305</v>
      </c>
      <c r="Q1682" s="340">
        <f>Q74+Q123+Q1612+Q1681</f>
        <v>5589646.47</v>
      </c>
      <c r="R1682" s="341">
        <f t="shared" si="252"/>
        <v>224897297.72</v>
      </c>
    </row>
    <row r="1683" spans="1:18" ht="12.75" hidden="1">
      <c r="A1683" s="2"/>
      <c r="C1683" s="63"/>
      <c r="D1683" s="164"/>
      <c r="E1683" s="164"/>
      <c r="F1683" s="164"/>
      <c r="G1683" s="63"/>
      <c r="R1683" s="1"/>
    </row>
    <row r="1684" spans="1:18" ht="12.75" hidden="1">
      <c r="A1684" s="2"/>
      <c r="C1684" s="63"/>
      <c r="D1684" s="164"/>
      <c r="E1684" s="165"/>
      <c r="F1684" s="165" t="s">
        <v>463</v>
      </c>
      <c r="G1684" s="1"/>
      <c r="R1684" s="1"/>
    </row>
    <row r="1686" ht="12.75">
      <c r="K1686" s="5"/>
    </row>
  </sheetData>
  <sheetProtection/>
  <mergeCells count="1">
    <mergeCell ref="A1:R1"/>
  </mergeCells>
  <printOptions horizontalCentered="1"/>
  <pageMargins left="0.03937007874015748" right="0" top="0.03937007874015748" bottom="0.35433070866141736" header="0" footer="0"/>
  <pageSetup horizontalDpi="600" verticalDpi="600" orientation="landscape" paperSize="9" r:id="rId2"/>
  <headerFooter alignWithMargins="0">
    <oddFooter>&amp;LPlan&amp;C&amp;P/&amp;N&amp;R&amp;D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6"/>
  <sheetViews>
    <sheetView zoomScalePageLayoutView="0" workbookViewId="0" topLeftCell="A10">
      <selection activeCell="K21" sqref="K21"/>
    </sheetView>
  </sheetViews>
  <sheetFormatPr defaultColWidth="9.140625" defaultRowHeight="12.75"/>
  <cols>
    <col min="1" max="1" width="8.140625" style="2" customWidth="1"/>
    <col min="2" max="2" width="56.8515625" style="2" customWidth="1"/>
    <col min="3" max="4" width="13.57421875" style="1" hidden="1" customWidth="1"/>
    <col min="5" max="5" width="13.57421875" style="1" customWidth="1"/>
    <col min="6" max="8" width="10.00390625" style="1" hidden="1" customWidth="1"/>
    <col min="9" max="9" width="13.57421875" style="1" customWidth="1"/>
    <col min="10" max="10" width="7.00390625" style="1" customWidth="1"/>
    <col min="11" max="11" width="12.421875" style="1" customWidth="1"/>
    <col min="12" max="12" width="12.421875" style="46" customWidth="1"/>
    <col min="13" max="13" width="4.00390625" style="1" customWidth="1"/>
    <col min="14" max="14" width="11.140625" style="1" bestFit="1" customWidth="1"/>
    <col min="15" max="15" width="9.140625" style="1" customWidth="1"/>
    <col min="16" max="16" width="11.140625" style="1" bestFit="1" customWidth="1"/>
    <col min="17" max="17" width="9.140625" style="1" customWidth="1"/>
    <col min="18" max="18" width="11.140625" style="1" bestFit="1" customWidth="1"/>
    <col min="19" max="16384" width="9.140625" style="1" customWidth="1"/>
  </cols>
  <sheetData>
    <row r="1" ht="42.75" customHeight="1">
      <c r="L1" s="87"/>
    </row>
    <row r="2" spans="1:13" ht="16.5" customHeight="1" thickBot="1">
      <c r="A2" s="358" t="s">
        <v>255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88"/>
      <c r="M2" s="23"/>
    </row>
    <row r="3" spans="1:12" ht="51" customHeight="1" thickBot="1">
      <c r="A3" s="36" t="s">
        <v>168</v>
      </c>
      <c r="B3" s="9" t="s">
        <v>37</v>
      </c>
      <c r="C3" s="33" t="s">
        <v>467</v>
      </c>
      <c r="D3" s="33" t="s">
        <v>1097</v>
      </c>
      <c r="E3" s="33" t="s">
        <v>1097</v>
      </c>
      <c r="F3" s="48" t="s">
        <v>582</v>
      </c>
      <c r="G3" s="48" t="s">
        <v>582</v>
      </c>
      <c r="H3" s="48" t="s">
        <v>582</v>
      </c>
      <c r="I3" s="343" t="s">
        <v>1286</v>
      </c>
      <c r="J3" s="48" t="s">
        <v>582</v>
      </c>
      <c r="K3" s="48" t="s">
        <v>465</v>
      </c>
      <c r="L3" s="89" t="s">
        <v>466</v>
      </c>
    </row>
    <row r="4" spans="1:12" ht="13.5" thickBot="1">
      <c r="A4" s="38">
        <v>1</v>
      </c>
      <c r="B4" s="22">
        <v>2</v>
      </c>
      <c r="C4" s="51">
        <v>3</v>
      </c>
      <c r="D4" s="51">
        <v>3</v>
      </c>
      <c r="E4" s="51">
        <v>3</v>
      </c>
      <c r="F4" s="51">
        <v>5</v>
      </c>
      <c r="G4" s="51">
        <v>5</v>
      </c>
      <c r="H4" s="51">
        <v>5</v>
      </c>
      <c r="I4" s="51">
        <v>4</v>
      </c>
      <c r="J4" s="51">
        <v>5</v>
      </c>
      <c r="K4" s="51">
        <v>6</v>
      </c>
      <c r="L4" s="108">
        <v>7</v>
      </c>
    </row>
    <row r="5" spans="1:16" ht="12" customHeight="1">
      <c r="A5" s="52">
        <v>411</v>
      </c>
      <c r="B5" s="55" t="s">
        <v>117</v>
      </c>
      <c r="C5" s="34">
        <f aca="true" t="shared" si="0" ref="C5:C38">SUMIF(konto,A5,budzet1)</f>
        <v>106100446</v>
      </c>
      <c r="D5" s="34">
        <f>SUMIF(konto,A5,budzet)</f>
        <v>114577307</v>
      </c>
      <c r="E5" s="34">
        <f aca="true" t="shared" si="1" ref="E5:E38">SUMIF(konto,A5,budzet)</f>
        <v>114577307</v>
      </c>
      <c r="F5" s="34">
        <f aca="true" t="shared" si="2" ref="F5:F17">(E5/C5)*100</f>
        <v>107.98946782938124</v>
      </c>
      <c r="G5" s="34">
        <f>(E5/C5)*100</f>
        <v>107.98946782938124</v>
      </c>
      <c r="H5" s="34">
        <f>E5/C5*100</f>
        <v>107.98946782938124</v>
      </c>
      <c r="I5" s="34">
        <f aca="true" t="shared" si="3" ref="I5:I38">SUMIF(konto,A5,sopstveno)</f>
        <v>53399673.92</v>
      </c>
      <c r="J5" s="34">
        <f>I5/E5*100</f>
        <v>46.60580294490601</v>
      </c>
      <c r="K5" s="34">
        <f aca="true" t="shared" si="4" ref="K5:K38">SUMIF(konto,A5,ostalo)</f>
        <v>0</v>
      </c>
      <c r="L5" s="34">
        <f>I5+K5</f>
        <v>53399673.92</v>
      </c>
      <c r="M5" s="5"/>
      <c r="N5" s="5">
        <f>E5+E6</f>
        <v>134831781</v>
      </c>
      <c r="P5" s="5">
        <f>I5+I6</f>
        <v>62288130.85</v>
      </c>
    </row>
    <row r="6" spans="1:12" ht="12.75">
      <c r="A6" s="53">
        <v>412</v>
      </c>
      <c r="B6" s="56" t="s">
        <v>38</v>
      </c>
      <c r="C6" s="34">
        <f t="shared" si="0"/>
        <v>19082061</v>
      </c>
      <c r="D6" s="34">
        <f aca="true" t="shared" si="5" ref="D6:D38">SUMIF(konto,A6,budzet)</f>
        <v>20254474</v>
      </c>
      <c r="E6" s="34">
        <f t="shared" si="1"/>
        <v>20254474</v>
      </c>
      <c r="F6" s="34">
        <f t="shared" si="2"/>
        <v>106.14405854797342</v>
      </c>
      <c r="G6" s="34">
        <f aca="true" t="shared" si="6" ref="G6:G39">(E6/C6)*100</f>
        <v>106.14405854797342</v>
      </c>
      <c r="H6" s="34">
        <f aca="true" t="shared" si="7" ref="H6:H39">E6/C6*100</f>
        <v>106.14405854797342</v>
      </c>
      <c r="I6" s="34">
        <f t="shared" si="3"/>
        <v>8888456.93</v>
      </c>
      <c r="J6" s="34">
        <f aca="true" t="shared" si="8" ref="J6:J38">I6/E6*100</f>
        <v>43.88391883195782</v>
      </c>
      <c r="K6" s="34">
        <f t="shared" si="4"/>
        <v>0</v>
      </c>
      <c r="L6" s="34">
        <f aca="true" t="shared" si="9" ref="L6:L38">I6+K6</f>
        <v>8888456.93</v>
      </c>
    </row>
    <row r="7" spans="1:12" ht="12.75">
      <c r="A7" s="53">
        <v>413</v>
      </c>
      <c r="B7" s="57" t="s">
        <v>39</v>
      </c>
      <c r="C7" s="34">
        <f t="shared" si="0"/>
        <v>360390</v>
      </c>
      <c r="D7" s="34">
        <f t="shared" si="5"/>
        <v>362000</v>
      </c>
      <c r="E7" s="34">
        <f t="shared" si="1"/>
        <v>362000</v>
      </c>
      <c r="F7" s="34">
        <f t="shared" si="2"/>
        <v>100.44673825577846</v>
      </c>
      <c r="G7" s="34">
        <f t="shared" si="6"/>
        <v>100.44673825577846</v>
      </c>
      <c r="H7" s="34">
        <f t="shared" si="7"/>
        <v>100.44673825577846</v>
      </c>
      <c r="I7" s="34">
        <f t="shared" si="3"/>
        <v>3148</v>
      </c>
      <c r="J7" s="34">
        <f t="shared" si="8"/>
        <v>0.8696132596685082</v>
      </c>
      <c r="K7" s="34">
        <f t="shared" si="4"/>
        <v>0</v>
      </c>
      <c r="L7" s="34">
        <f t="shared" si="9"/>
        <v>3148</v>
      </c>
    </row>
    <row r="8" spans="1:12" ht="12.75">
      <c r="A8" s="53">
        <v>414</v>
      </c>
      <c r="B8" s="57" t="s">
        <v>100</v>
      </c>
      <c r="C8" s="34">
        <f t="shared" si="0"/>
        <v>2579000</v>
      </c>
      <c r="D8" s="34">
        <f t="shared" si="5"/>
        <v>8341820</v>
      </c>
      <c r="E8" s="34">
        <f t="shared" si="1"/>
        <v>8341820</v>
      </c>
      <c r="F8" s="34">
        <f t="shared" si="2"/>
        <v>323.4517254749903</v>
      </c>
      <c r="G8" s="34">
        <f t="shared" si="6"/>
        <v>323.4517254749903</v>
      </c>
      <c r="H8" s="34">
        <f t="shared" si="7"/>
        <v>323.4517254749903</v>
      </c>
      <c r="I8" s="34">
        <f t="shared" si="3"/>
        <v>4347800.82</v>
      </c>
      <c r="J8" s="34">
        <f t="shared" si="8"/>
        <v>52.120530291950686</v>
      </c>
      <c r="K8" s="34">
        <f t="shared" si="4"/>
        <v>195457</v>
      </c>
      <c r="L8" s="34">
        <f t="shared" si="9"/>
        <v>4543257.82</v>
      </c>
    </row>
    <row r="9" spans="1:12" ht="12.75">
      <c r="A9" s="53">
        <v>415</v>
      </c>
      <c r="B9" s="57" t="s">
        <v>40</v>
      </c>
      <c r="C9" s="34">
        <f t="shared" si="0"/>
        <v>4178000</v>
      </c>
      <c r="D9" s="34">
        <f t="shared" si="5"/>
        <v>4337000</v>
      </c>
      <c r="E9" s="34">
        <f t="shared" si="1"/>
        <v>4337000</v>
      </c>
      <c r="F9" s="34">
        <f t="shared" si="2"/>
        <v>103.80564863571087</v>
      </c>
      <c r="G9" s="34">
        <f t="shared" si="6"/>
        <v>103.80564863571087</v>
      </c>
      <c r="H9" s="34">
        <f t="shared" si="7"/>
        <v>103.80564863571087</v>
      </c>
      <c r="I9" s="34">
        <f t="shared" si="3"/>
        <v>1563408.68</v>
      </c>
      <c r="J9" s="34">
        <f t="shared" si="8"/>
        <v>36.04815955729767</v>
      </c>
      <c r="K9" s="34">
        <f t="shared" si="4"/>
        <v>0</v>
      </c>
      <c r="L9" s="34">
        <f t="shared" si="9"/>
        <v>1563408.68</v>
      </c>
    </row>
    <row r="10" spans="1:12" ht="12.75">
      <c r="A10" s="53">
        <v>416</v>
      </c>
      <c r="B10" s="58" t="s">
        <v>108</v>
      </c>
      <c r="C10" s="34">
        <f t="shared" si="0"/>
        <v>4382200</v>
      </c>
      <c r="D10" s="34">
        <f t="shared" si="5"/>
        <v>2642000</v>
      </c>
      <c r="E10" s="34">
        <f t="shared" si="1"/>
        <v>2642000</v>
      </c>
      <c r="F10" s="34">
        <f t="shared" si="2"/>
        <v>60.28935238008306</v>
      </c>
      <c r="G10" s="34">
        <f t="shared" si="6"/>
        <v>60.28935238008306</v>
      </c>
      <c r="H10" s="34">
        <f t="shared" si="7"/>
        <v>60.28935238008306</v>
      </c>
      <c r="I10" s="34">
        <f t="shared" si="3"/>
        <v>1441872.95</v>
      </c>
      <c r="J10" s="34">
        <f t="shared" si="8"/>
        <v>54.575054882664645</v>
      </c>
      <c r="K10" s="34">
        <f t="shared" si="4"/>
        <v>0</v>
      </c>
      <c r="L10" s="34">
        <f t="shared" si="9"/>
        <v>1441872.95</v>
      </c>
    </row>
    <row r="11" spans="1:12" ht="12.75">
      <c r="A11" s="53">
        <v>417</v>
      </c>
      <c r="B11" s="57" t="s">
        <v>452</v>
      </c>
      <c r="C11" s="34">
        <f t="shared" si="0"/>
        <v>0</v>
      </c>
      <c r="D11" s="34">
        <f t="shared" si="5"/>
        <v>0</v>
      </c>
      <c r="E11" s="34">
        <f t="shared" si="1"/>
        <v>0</v>
      </c>
      <c r="F11" s="34" t="e">
        <f t="shared" si="2"/>
        <v>#DIV/0!</v>
      </c>
      <c r="G11" s="34" t="e">
        <f t="shared" si="6"/>
        <v>#DIV/0!</v>
      </c>
      <c r="H11" s="34" t="e">
        <f t="shared" si="7"/>
        <v>#DIV/0!</v>
      </c>
      <c r="I11" s="34">
        <f t="shared" si="3"/>
        <v>0</v>
      </c>
      <c r="J11" s="34">
        <v>0</v>
      </c>
      <c r="K11" s="34">
        <f t="shared" si="4"/>
        <v>0</v>
      </c>
      <c r="L11" s="34">
        <f t="shared" si="9"/>
        <v>0</v>
      </c>
    </row>
    <row r="12" spans="1:12" ht="12.75">
      <c r="A12" s="53">
        <v>421</v>
      </c>
      <c r="B12" s="57" t="s">
        <v>59</v>
      </c>
      <c r="C12" s="34">
        <f t="shared" si="0"/>
        <v>66233278</v>
      </c>
      <c r="D12" s="34">
        <f t="shared" si="5"/>
        <v>71488430</v>
      </c>
      <c r="E12" s="34">
        <f t="shared" si="1"/>
        <v>71488430</v>
      </c>
      <c r="F12" s="34">
        <f t="shared" si="2"/>
        <v>107.93430758477633</v>
      </c>
      <c r="G12" s="34">
        <f t="shared" si="6"/>
        <v>107.93430758477633</v>
      </c>
      <c r="H12" s="34">
        <f t="shared" si="7"/>
        <v>107.93430758477633</v>
      </c>
      <c r="I12" s="34">
        <f t="shared" si="3"/>
        <v>31043760.989999995</v>
      </c>
      <c r="J12" s="34">
        <f t="shared" si="8"/>
        <v>43.424874472694384</v>
      </c>
      <c r="K12" s="34">
        <f t="shared" si="4"/>
        <v>382023.21</v>
      </c>
      <c r="L12" s="34">
        <f t="shared" si="9"/>
        <v>31425784.199999996</v>
      </c>
    </row>
    <row r="13" spans="1:12" ht="12.75">
      <c r="A13" s="53">
        <v>422</v>
      </c>
      <c r="B13" s="57" t="s">
        <v>62</v>
      </c>
      <c r="C13" s="34">
        <f t="shared" si="0"/>
        <v>2690400</v>
      </c>
      <c r="D13" s="34">
        <f t="shared" si="5"/>
        <v>12620000</v>
      </c>
      <c r="E13" s="34">
        <f t="shared" si="1"/>
        <v>12620000</v>
      </c>
      <c r="F13" s="34">
        <f t="shared" si="2"/>
        <v>469.0752304490038</v>
      </c>
      <c r="G13" s="34">
        <f t="shared" si="6"/>
        <v>469.0752304490038</v>
      </c>
      <c r="H13" s="34">
        <f t="shared" si="7"/>
        <v>469.0752304490038</v>
      </c>
      <c r="I13" s="34">
        <f t="shared" si="3"/>
        <v>6884287.84</v>
      </c>
      <c r="J13" s="34">
        <f t="shared" si="8"/>
        <v>54.550616798732165</v>
      </c>
      <c r="K13" s="34">
        <f t="shared" si="4"/>
        <v>0</v>
      </c>
      <c r="L13" s="34">
        <f t="shared" si="9"/>
        <v>6884287.84</v>
      </c>
    </row>
    <row r="14" spans="1:14" ht="12.75">
      <c r="A14" s="53">
        <v>423</v>
      </c>
      <c r="B14" s="57" t="s">
        <v>42</v>
      </c>
      <c r="C14" s="34">
        <f t="shared" si="0"/>
        <v>31552446</v>
      </c>
      <c r="D14" s="34">
        <f t="shared" si="5"/>
        <v>35852019</v>
      </c>
      <c r="E14" s="34">
        <f t="shared" si="1"/>
        <v>35852019</v>
      </c>
      <c r="F14" s="34">
        <f t="shared" si="2"/>
        <v>113.62675020503956</v>
      </c>
      <c r="G14" s="34">
        <f t="shared" si="6"/>
        <v>113.62675020503956</v>
      </c>
      <c r="H14" s="34">
        <f t="shared" si="7"/>
        <v>113.62675020503956</v>
      </c>
      <c r="I14" s="34">
        <f t="shared" si="3"/>
        <v>9932107</v>
      </c>
      <c r="J14" s="34">
        <f t="shared" si="8"/>
        <v>27.70306185545645</v>
      </c>
      <c r="K14" s="34">
        <f t="shared" si="4"/>
        <v>1200558.08</v>
      </c>
      <c r="L14" s="34">
        <f t="shared" si="9"/>
        <v>11132665.08</v>
      </c>
      <c r="N14" s="5"/>
    </row>
    <row r="15" spans="1:12" ht="12.75">
      <c r="A15" s="53">
        <v>424</v>
      </c>
      <c r="B15" s="57" t="s">
        <v>68</v>
      </c>
      <c r="C15" s="34">
        <f t="shared" si="0"/>
        <v>23225903</v>
      </c>
      <c r="D15" s="34">
        <f t="shared" si="5"/>
        <v>21913500</v>
      </c>
      <c r="E15" s="34">
        <f t="shared" si="1"/>
        <v>21913500</v>
      </c>
      <c r="F15" s="34">
        <f t="shared" si="2"/>
        <v>94.34939946145474</v>
      </c>
      <c r="G15" s="34">
        <f t="shared" si="6"/>
        <v>94.34939946145474</v>
      </c>
      <c r="H15" s="34">
        <f t="shared" si="7"/>
        <v>94.34939946145474</v>
      </c>
      <c r="I15" s="34">
        <f t="shared" si="3"/>
        <v>6032195.52</v>
      </c>
      <c r="J15" s="34">
        <f t="shared" si="8"/>
        <v>27.52730289547539</v>
      </c>
      <c r="K15" s="34">
        <f t="shared" si="4"/>
        <v>373330</v>
      </c>
      <c r="L15" s="34">
        <f t="shared" si="9"/>
        <v>6405525.52</v>
      </c>
    </row>
    <row r="16" spans="1:14" ht="12.75">
      <c r="A16" s="53">
        <v>425</v>
      </c>
      <c r="B16" s="57" t="s">
        <v>124</v>
      </c>
      <c r="C16" s="34">
        <f t="shared" si="0"/>
        <v>62842939</v>
      </c>
      <c r="D16" s="34">
        <f t="shared" si="5"/>
        <v>56869000</v>
      </c>
      <c r="E16" s="34">
        <f t="shared" si="1"/>
        <v>56869000</v>
      </c>
      <c r="F16" s="34">
        <f t="shared" si="2"/>
        <v>90.4938580291415</v>
      </c>
      <c r="G16" s="34">
        <f t="shared" si="6"/>
        <v>90.4938580291415</v>
      </c>
      <c r="H16" s="34">
        <f t="shared" si="7"/>
        <v>90.4938580291415</v>
      </c>
      <c r="I16" s="34">
        <f t="shared" si="3"/>
        <v>4402124.32</v>
      </c>
      <c r="J16" s="34">
        <f t="shared" si="8"/>
        <v>7.74081541789024</v>
      </c>
      <c r="K16" s="34">
        <f t="shared" si="4"/>
        <v>523410</v>
      </c>
      <c r="L16" s="34">
        <f t="shared" si="9"/>
        <v>4925534.32</v>
      </c>
      <c r="N16" s="5"/>
    </row>
    <row r="17" spans="1:12" ht="12.75">
      <c r="A17" s="53">
        <v>426</v>
      </c>
      <c r="B17" s="57" t="s">
        <v>72</v>
      </c>
      <c r="C17" s="34">
        <f t="shared" si="0"/>
        <v>6624430</v>
      </c>
      <c r="D17" s="34">
        <f t="shared" si="5"/>
        <v>7417390</v>
      </c>
      <c r="E17" s="34">
        <f t="shared" si="1"/>
        <v>7417390</v>
      </c>
      <c r="F17" s="34">
        <f t="shared" si="2"/>
        <v>111.97023743929665</v>
      </c>
      <c r="G17" s="34">
        <f t="shared" si="6"/>
        <v>111.97023743929665</v>
      </c>
      <c r="H17" s="34">
        <f t="shared" si="7"/>
        <v>111.97023743929665</v>
      </c>
      <c r="I17" s="34">
        <f t="shared" si="3"/>
        <v>2322029.2</v>
      </c>
      <c r="J17" s="34">
        <f t="shared" si="8"/>
        <v>31.30520573948519</v>
      </c>
      <c r="K17" s="34">
        <f t="shared" si="4"/>
        <v>1380183.27</v>
      </c>
      <c r="L17" s="34">
        <f t="shared" si="9"/>
        <v>3702212.47</v>
      </c>
    </row>
    <row r="18" spans="1:12" ht="12.75" hidden="1">
      <c r="A18" s="53">
        <v>431</v>
      </c>
      <c r="B18" s="57" t="s">
        <v>224</v>
      </c>
      <c r="C18" s="34">
        <f t="shared" si="0"/>
        <v>0</v>
      </c>
      <c r="D18" s="34">
        <f t="shared" si="5"/>
        <v>0</v>
      </c>
      <c r="E18" s="34">
        <f t="shared" si="1"/>
        <v>0</v>
      </c>
      <c r="F18" s="34">
        <v>0</v>
      </c>
      <c r="G18" s="34" t="e">
        <f t="shared" si="6"/>
        <v>#DIV/0!</v>
      </c>
      <c r="H18" s="34" t="e">
        <f t="shared" si="7"/>
        <v>#DIV/0!</v>
      </c>
      <c r="I18" s="34">
        <f t="shared" si="3"/>
        <v>0</v>
      </c>
      <c r="J18" s="34" t="e">
        <f t="shared" si="8"/>
        <v>#DIV/0!</v>
      </c>
      <c r="K18" s="34">
        <f t="shared" si="4"/>
        <v>0</v>
      </c>
      <c r="L18" s="34">
        <f t="shared" si="9"/>
        <v>0</v>
      </c>
    </row>
    <row r="19" spans="1:12" ht="12.75">
      <c r="A19" s="53">
        <v>441</v>
      </c>
      <c r="B19" s="57" t="s">
        <v>175</v>
      </c>
      <c r="C19" s="34">
        <f t="shared" si="0"/>
        <v>904000</v>
      </c>
      <c r="D19" s="34">
        <f t="shared" si="5"/>
        <v>400000</v>
      </c>
      <c r="E19" s="34">
        <f t="shared" si="1"/>
        <v>400000</v>
      </c>
      <c r="F19" s="34">
        <f aca="true" t="shared" si="10" ref="F19:F33">(E19/C19)*100</f>
        <v>44.24778761061947</v>
      </c>
      <c r="G19" s="34">
        <f t="shared" si="6"/>
        <v>44.24778761061947</v>
      </c>
      <c r="H19" s="34">
        <f t="shared" si="7"/>
        <v>44.24778761061947</v>
      </c>
      <c r="I19" s="34">
        <f t="shared" si="3"/>
        <v>184513.85</v>
      </c>
      <c r="J19" s="34">
        <f t="shared" si="8"/>
        <v>46.1284625</v>
      </c>
      <c r="K19" s="34">
        <f t="shared" si="4"/>
        <v>0</v>
      </c>
      <c r="L19" s="34">
        <f t="shared" si="9"/>
        <v>184513.85</v>
      </c>
    </row>
    <row r="20" spans="1:12" ht="12.75">
      <c r="A20" s="53">
        <v>451</v>
      </c>
      <c r="B20" s="57" t="s">
        <v>176</v>
      </c>
      <c r="C20" s="34">
        <f t="shared" si="0"/>
        <v>30568000</v>
      </c>
      <c r="D20" s="34">
        <f t="shared" si="5"/>
        <v>33100000</v>
      </c>
      <c r="E20" s="34">
        <f t="shared" si="1"/>
        <v>33100000</v>
      </c>
      <c r="F20" s="34">
        <f t="shared" si="10"/>
        <v>108.28317194451714</v>
      </c>
      <c r="G20" s="34">
        <f t="shared" si="6"/>
        <v>108.28317194451714</v>
      </c>
      <c r="H20" s="34">
        <f t="shared" si="7"/>
        <v>108.28317194451714</v>
      </c>
      <c r="I20" s="34">
        <f t="shared" si="3"/>
        <v>8108678.880000001</v>
      </c>
      <c r="J20" s="34">
        <f t="shared" si="8"/>
        <v>24.49751927492447</v>
      </c>
      <c r="K20" s="34">
        <f t="shared" si="4"/>
        <v>0</v>
      </c>
      <c r="L20" s="34">
        <f t="shared" si="9"/>
        <v>8108678.880000001</v>
      </c>
    </row>
    <row r="21" spans="1:12" ht="12.75">
      <c r="A21" s="53">
        <v>454</v>
      </c>
      <c r="B21" s="57" t="s">
        <v>1185</v>
      </c>
      <c r="C21" s="34"/>
      <c r="D21" s="34"/>
      <c r="E21" s="34">
        <f t="shared" si="1"/>
        <v>8500000</v>
      </c>
      <c r="F21" s="34"/>
      <c r="G21" s="34"/>
      <c r="H21" s="34" t="e">
        <f t="shared" si="7"/>
        <v>#DIV/0!</v>
      </c>
      <c r="I21" s="34">
        <f>SUMIF(konto,A21,sopstveno)</f>
        <v>4058160.58</v>
      </c>
      <c r="J21" s="34">
        <f t="shared" si="8"/>
        <v>47.74306564705883</v>
      </c>
      <c r="K21" s="34">
        <f>SUMIF(konto,A21,ostalo)</f>
        <v>0</v>
      </c>
      <c r="L21" s="34">
        <f t="shared" si="9"/>
        <v>4058160.58</v>
      </c>
    </row>
    <row r="22" spans="1:12" ht="12.75">
      <c r="A22" s="53">
        <v>463</v>
      </c>
      <c r="B22" s="57" t="s">
        <v>97</v>
      </c>
      <c r="C22" s="34">
        <f t="shared" si="0"/>
        <v>51067510</v>
      </c>
      <c r="D22" s="34">
        <f t="shared" si="5"/>
        <v>55888686</v>
      </c>
      <c r="E22" s="34">
        <f t="shared" si="1"/>
        <v>55888686</v>
      </c>
      <c r="F22" s="34">
        <f t="shared" si="10"/>
        <v>109.44078926111729</v>
      </c>
      <c r="G22" s="34">
        <f t="shared" si="6"/>
        <v>109.44078926111729</v>
      </c>
      <c r="H22" s="34">
        <f t="shared" si="7"/>
        <v>109.44078926111729</v>
      </c>
      <c r="I22" s="34">
        <f t="shared" si="3"/>
        <v>19129509.75</v>
      </c>
      <c r="J22" s="34">
        <f t="shared" si="8"/>
        <v>34.227875298410126</v>
      </c>
      <c r="K22" s="34">
        <f t="shared" si="4"/>
        <v>0</v>
      </c>
      <c r="L22" s="34">
        <f t="shared" si="9"/>
        <v>19129509.75</v>
      </c>
    </row>
    <row r="23" spans="1:12" ht="12.75">
      <c r="A23" s="53">
        <v>464</v>
      </c>
      <c r="B23" s="57" t="s">
        <v>888</v>
      </c>
      <c r="C23" s="34">
        <f>SUMIF(konto,A23,budzet1)</f>
        <v>3118000</v>
      </c>
      <c r="D23" s="34">
        <f t="shared" si="5"/>
        <v>10280000</v>
      </c>
      <c r="E23" s="34">
        <f>SUMIF(konto,A23,budzet)</f>
        <v>10280000</v>
      </c>
      <c r="F23" s="34">
        <f>(E23/C23)*100</f>
        <v>329.69852469531753</v>
      </c>
      <c r="G23" s="34">
        <f t="shared" si="6"/>
        <v>329.69852469531753</v>
      </c>
      <c r="H23" s="34">
        <f t="shared" si="7"/>
        <v>329.69852469531753</v>
      </c>
      <c r="I23" s="34">
        <f>SUMIF(konto,A23,sopstveno)</f>
        <v>1957019.4</v>
      </c>
      <c r="J23" s="34">
        <f t="shared" si="8"/>
        <v>19.037153696498056</v>
      </c>
      <c r="K23" s="34">
        <f>SUMIF(konto,A23,ostalo)</f>
        <v>0</v>
      </c>
      <c r="L23" s="34">
        <f t="shared" si="9"/>
        <v>1957019.4</v>
      </c>
    </row>
    <row r="24" spans="1:12" ht="12.75">
      <c r="A24" s="53">
        <v>465</v>
      </c>
      <c r="B24" s="57" t="s">
        <v>589</v>
      </c>
      <c r="C24" s="34">
        <f t="shared" si="0"/>
        <v>656000</v>
      </c>
      <c r="D24" s="34">
        <f t="shared" si="5"/>
        <v>0</v>
      </c>
      <c r="E24" s="34">
        <f t="shared" si="1"/>
        <v>0</v>
      </c>
      <c r="F24" s="34">
        <f t="shared" si="10"/>
        <v>0</v>
      </c>
      <c r="G24" s="34">
        <f t="shared" si="6"/>
        <v>0</v>
      </c>
      <c r="H24" s="34">
        <f t="shared" si="7"/>
        <v>0</v>
      </c>
      <c r="I24" s="34">
        <f t="shared" si="3"/>
        <v>0</v>
      </c>
      <c r="J24" s="34">
        <v>0</v>
      </c>
      <c r="K24" s="34">
        <f t="shared" si="4"/>
        <v>0</v>
      </c>
      <c r="L24" s="34">
        <f t="shared" si="9"/>
        <v>0</v>
      </c>
    </row>
    <row r="25" spans="1:12" ht="12.75">
      <c r="A25" s="53">
        <v>472</v>
      </c>
      <c r="B25" s="57" t="s">
        <v>139</v>
      </c>
      <c r="C25" s="34">
        <f t="shared" si="0"/>
        <v>19052560</v>
      </c>
      <c r="D25" s="34">
        <f t="shared" si="5"/>
        <v>29768996</v>
      </c>
      <c r="E25" s="34">
        <f t="shared" si="1"/>
        <v>29768996</v>
      </c>
      <c r="F25" s="34">
        <f t="shared" si="10"/>
        <v>156.2466986063815</v>
      </c>
      <c r="G25" s="34">
        <f t="shared" si="6"/>
        <v>156.2466986063815</v>
      </c>
      <c r="H25" s="34">
        <f t="shared" si="7"/>
        <v>156.2466986063815</v>
      </c>
      <c r="I25" s="34">
        <f t="shared" si="3"/>
        <v>11918479.52</v>
      </c>
      <c r="J25" s="34">
        <f t="shared" si="8"/>
        <v>40.03655185415054</v>
      </c>
      <c r="K25" s="34">
        <f t="shared" si="4"/>
        <v>245000</v>
      </c>
      <c r="L25" s="34">
        <f t="shared" si="9"/>
        <v>12163479.52</v>
      </c>
    </row>
    <row r="26" spans="1:12" ht="12.75">
      <c r="A26" s="53">
        <v>481</v>
      </c>
      <c r="B26" s="57" t="s">
        <v>65</v>
      </c>
      <c r="C26" s="34">
        <f t="shared" si="0"/>
        <v>13200000</v>
      </c>
      <c r="D26" s="34">
        <f t="shared" si="5"/>
        <v>17865000</v>
      </c>
      <c r="E26" s="34">
        <f t="shared" si="1"/>
        <v>17865000</v>
      </c>
      <c r="F26" s="34">
        <f t="shared" si="10"/>
        <v>135.3409090909091</v>
      </c>
      <c r="G26" s="34">
        <f t="shared" si="6"/>
        <v>135.3409090909091</v>
      </c>
      <c r="H26" s="34">
        <f t="shared" si="7"/>
        <v>135.3409090909091</v>
      </c>
      <c r="I26" s="34">
        <f t="shared" si="3"/>
        <v>5997120.16</v>
      </c>
      <c r="J26" s="34">
        <f t="shared" si="8"/>
        <v>33.569102490904</v>
      </c>
      <c r="K26" s="34">
        <f t="shared" si="4"/>
        <v>0</v>
      </c>
      <c r="L26" s="34">
        <f t="shared" si="9"/>
        <v>5997120.16</v>
      </c>
    </row>
    <row r="27" spans="1:12" ht="12.75">
      <c r="A27" s="53">
        <v>482</v>
      </c>
      <c r="B27" s="57" t="s">
        <v>225</v>
      </c>
      <c r="C27" s="34">
        <f t="shared" si="0"/>
        <v>425000</v>
      </c>
      <c r="D27" s="34">
        <f t="shared" si="5"/>
        <v>615389</v>
      </c>
      <c r="E27" s="34">
        <f t="shared" si="1"/>
        <v>615389</v>
      </c>
      <c r="F27" s="34">
        <f t="shared" si="10"/>
        <v>144.79741176470588</v>
      </c>
      <c r="G27" s="34">
        <f t="shared" si="6"/>
        <v>144.79741176470588</v>
      </c>
      <c r="H27" s="34">
        <f t="shared" si="7"/>
        <v>144.79741176470588</v>
      </c>
      <c r="I27" s="34">
        <f t="shared" si="3"/>
        <v>275380.44</v>
      </c>
      <c r="J27" s="34">
        <f t="shared" si="8"/>
        <v>44.74900266335602</v>
      </c>
      <c r="K27" s="34">
        <f t="shared" si="4"/>
        <v>14497.58</v>
      </c>
      <c r="L27" s="34">
        <f t="shared" si="9"/>
        <v>289878.02</v>
      </c>
    </row>
    <row r="28" spans="1:18" ht="12.75">
      <c r="A28" s="53">
        <v>483</v>
      </c>
      <c r="B28" s="57" t="s">
        <v>170</v>
      </c>
      <c r="C28" s="34">
        <f t="shared" si="0"/>
        <v>261362</v>
      </c>
      <c r="D28" s="34">
        <f t="shared" si="5"/>
        <v>55350</v>
      </c>
      <c r="E28" s="34">
        <f t="shared" si="1"/>
        <v>55350</v>
      </c>
      <c r="F28" s="34">
        <f t="shared" si="10"/>
        <v>21.17752389406264</v>
      </c>
      <c r="G28" s="34">
        <f t="shared" si="6"/>
        <v>21.17752389406264</v>
      </c>
      <c r="H28" s="34">
        <f t="shared" si="7"/>
        <v>21.17752389406264</v>
      </c>
      <c r="I28" s="34">
        <f t="shared" si="3"/>
        <v>55350</v>
      </c>
      <c r="J28" s="34">
        <f t="shared" si="8"/>
        <v>100</v>
      </c>
      <c r="K28" s="34">
        <f t="shared" si="4"/>
        <v>0</v>
      </c>
      <c r="L28" s="34">
        <f t="shared" si="9"/>
        <v>55350</v>
      </c>
      <c r="R28" s="5"/>
    </row>
    <row r="29" spans="1:12" ht="12.75">
      <c r="A29" s="53">
        <v>484</v>
      </c>
      <c r="B29" s="57" t="s">
        <v>66</v>
      </c>
      <c r="C29" s="34">
        <f t="shared" si="0"/>
        <v>550000</v>
      </c>
      <c r="D29" s="34">
        <f t="shared" si="5"/>
        <v>550000</v>
      </c>
      <c r="E29" s="34">
        <f t="shared" si="1"/>
        <v>550000</v>
      </c>
      <c r="F29" s="34">
        <f t="shared" si="10"/>
        <v>100</v>
      </c>
      <c r="G29" s="34">
        <f t="shared" si="6"/>
        <v>100</v>
      </c>
      <c r="H29" s="34">
        <f t="shared" si="7"/>
        <v>100</v>
      </c>
      <c r="I29" s="34">
        <f t="shared" si="3"/>
        <v>85000</v>
      </c>
      <c r="J29" s="34">
        <f t="shared" si="8"/>
        <v>15.454545454545453</v>
      </c>
      <c r="K29" s="34">
        <f t="shared" si="4"/>
        <v>0</v>
      </c>
      <c r="L29" s="34">
        <f t="shared" si="9"/>
        <v>85000</v>
      </c>
    </row>
    <row r="30" spans="1:12" ht="12.75">
      <c r="A30" s="53">
        <v>485</v>
      </c>
      <c r="B30" s="57" t="s">
        <v>248</v>
      </c>
      <c r="C30" s="34">
        <f t="shared" si="0"/>
        <v>700000</v>
      </c>
      <c r="D30" s="34">
        <f t="shared" si="5"/>
        <v>1205000</v>
      </c>
      <c r="E30" s="34">
        <f t="shared" si="1"/>
        <v>1205000</v>
      </c>
      <c r="F30" s="34">
        <f t="shared" si="10"/>
        <v>172.14285714285717</v>
      </c>
      <c r="G30" s="34">
        <f t="shared" si="6"/>
        <v>172.14285714285717</v>
      </c>
      <c r="H30" s="34">
        <f t="shared" si="7"/>
        <v>172.14285714285717</v>
      </c>
      <c r="I30" s="34">
        <f t="shared" si="3"/>
        <v>677745</v>
      </c>
      <c r="J30" s="34">
        <f t="shared" si="8"/>
        <v>56.24439834024896</v>
      </c>
      <c r="K30" s="34">
        <f t="shared" si="4"/>
        <v>104095</v>
      </c>
      <c r="L30" s="34">
        <f t="shared" si="9"/>
        <v>781840</v>
      </c>
    </row>
    <row r="31" spans="1:12" ht="12.75">
      <c r="A31" s="53">
        <v>499</v>
      </c>
      <c r="B31" s="57" t="s">
        <v>169</v>
      </c>
      <c r="C31" s="34">
        <f t="shared" si="0"/>
        <v>865452</v>
      </c>
      <c r="D31" s="34">
        <f t="shared" si="5"/>
        <v>9800000</v>
      </c>
      <c r="E31" s="34">
        <f t="shared" si="1"/>
        <v>9800000</v>
      </c>
      <c r="F31" s="34">
        <f t="shared" si="10"/>
        <v>1132.356271636093</v>
      </c>
      <c r="G31" s="34">
        <f t="shared" si="6"/>
        <v>1132.356271636093</v>
      </c>
      <c r="H31" s="34">
        <f t="shared" si="7"/>
        <v>1132.356271636093</v>
      </c>
      <c r="I31" s="34">
        <f t="shared" si="3"/>
        <v>0</v>
      </c>
      <c r="J31" s="34">
        <f t="shared" si="8"/>
        <v>0</v>
      </c>
      <c r="K31" s="34">
        <f t="shared" si="4"/>
        <v>0</v>
      </c>
      <c r="L31" s="34">
        <f t="shared" si="9"/>
        <v>0</v>
      </c>
    </row>
    <row r="32" spans="1:18" ht="12.75">
      <c r="A32" s="53">
        <v>511</v>
      </c>
      <c r="B32" s="57" t="s">
        <v>78</v>
      </c>
      <c r="C32" s="34">
        <f t="shared" si="0"/>
        <v>117222752</v>
      </c>
      <c r="D32" s="34">
        <f t="shared" si="5"/>
        <v>133815888</v>
      </c>
      <c r="E32" s="34">
        <f t="shared" si="1"/>
        <v>133815888</v>
      </c>
      <c r="F32" s="34">
        <f t="shared" si="10"/>
        <v>114.15521792219995</v>
      </c>
      <c r="G32" s="34">
        <f t="shared" si="6"/>
        <v>114.15521792219995</v>
      </c>
      <c r="H32" s="34">
        <f t="shared" si="7"/>
        <v>114.15521792219995</v>
      </c>
      <c r="I32" s="34">
        <f t="shared" si="3"/>
        <v>30327141.900000002</v>
      </c>
      <c r="J32" s="34">
        <f t="shared" si="8"/>
        <v>22.66333419242415</v>
      </c>
      <c r="K32" s="34">
        <f t="shared" si="4"/>
        <v>1106112.33</v>
      </c>
      <c r="L32" s="34">
        <f t="shared" si="9"/>
        <v>31433254.230000004</v>
      </c>
      <c r="M32" s="304"/>
      <c r="N32" s="5"/>
      <c r="P32" s="5"/>
      <c r="R32" s="5"/>
    </row>
    <row r="33" spans="1:13" ht="12.75">
      <c r="A33" s="53">
        <v>512</v>
      </c>
      <c r="B33" s="57" t="s">
        <v>92</v>
      </c>
      <c r="C33" s="34">
        <f t="shared" si="0"/>
        <v>2294726</v>
      </c>
      <c r="D33" s="34">
        <f t="shared" si="5"/>
        <v>7212000</v>
      </c>
      <c r="E33" s="34">
        <f t="shared" si="1"/>
        <v>7212000</v>
      </c>
      <c r="F33" s="34">
        <f t="shared" si="10"/>
        <v>314.28588859846445</v>
      </c>
      <c r="G33" s="34">
        <f t="shared" si="6"/>
        <v>314.28588859846445</v>
      </c>
      <c r="H33" s="34">
        <f t="shared" si="7"/>
        <v>314.28588859846445</v>
      </c>
      <c r="I33" s="34">
        <f t="shared" si="3"/>
        <v>2946522.33</v>
      </c>
      <c r="J33" s="34">
        <f t="shared" si="8"/>
        <v>40.855828202995006</v>
      </c>
      <c r="K33" s="34">
        <f t="shared" si="4"/>
        <v>64980</v>
      </c>
      <c r="L33" s="34">
        <f t="shared" si="9"/>
        <v>3011502.33</v>
      </c>
      <c r="M33" s="304"/>
    </row>
    <row r="34" spans="1:18" ht="12.75">
      <c r="A34" s="53">
        <v>513</v>
      </c>
      <c r="B34" s="57" t="s">
        <v>83</v>
      </c>
      <c r="C34" s="34">
        <f t="shared" si="0"/>
        <v>0</v>
      </c>
      <c r="D34" s="34">
        <f t="shared" si="5"/>
        <v>1000000</v>
      </c>
      <c r="E34" s="34">
        <f t="shared" si="1"/>
        <v>1000000</v>
      </c>
      <c r="F34" s="34">
        <v>0</v>
      </c>
      <c r="G34" s="34" t="e">
        <f t="shared" si="6"/>
        <v>#DIV/0!</v>
      </c>
      <c r="H34" s="34" t="e">
        <f t="shared" si="7"/>
        <v>#DIV/0!</v>
      </c>
      <c r="I34" s="34">
        <f t="shared" si="3"/>
        <v>0</v>
      </c>
      <c r="J34" s="34">
        <v>0</v>
      </c>
      <c r="K34" s="34">
        <f t="shared" si="4"/>
        <v>0</v>
      </c>
      <c r="L34" s="34">
        <f t="shared" si="9"/>
        <v>0</v>
      </c>
      <c r="M34" s="304"/>
      <c r="N34" s="5"/>
      <c r="P34" s="5"/>
      <c r="R34" s="5"/>
    </row>
    <row r="35" spans="1:13" ht="12.75">
      <c r="A35" s="54">
        <v>515</v>
      </c>
      <c r="B35" s="12" t="s">
        <v>477</v>
      </c>
      <c r="C35" s="34">
        <f t="shared" si="0"/>
        <v>2920000</v>
      </c>
      <c r="D35" s="34">
        <f t="shared" si="5"/>
        <v>9485500</v>
      </c>
      <c r="E35" s="34">
        <f t="shared" si="1"/>
        <v>9485500</v>
      </c>
      <c r="F35" s="34">
        <f>(E35/C35)*100</f>
        <v>324.84589041095893</v>
      </c>
      <c r="G35" s="34">
        <f t="shared" si="6"/>
        <v>324.84589041095893</v>
      </c>
      <c r="H35" s="34">
        <f t="shared" si="7"/>
        <v>324.84589041095893</v>
      </c>
      <c r="I35" s="34">
        <f t="shared" si="3"/>
        <v>167810.2</v>
      </c>
      <c r="J35" s="34">
        <f t="shared" si="8"/>
        <v>1.7691233988719623</v>
      </c>
      <c r="K35" s="34">
        <f t="shared" si="4"/>
        <v>0</v>
      </c>
      <c r="L35" s="34">
        <f t="shared" si="9"/>
        <v>167810.2</v>
      </c>
      <c r="M35" s="304"/>
    </row>
    <row r="36" spans="1:13" ht="12.75">
      <c r="A36" s="54">
        <v>523</v>
      </c>
      <c r="B36" s="59" t="s">
        <v>227</v>
      </c>
      <c r="C36" s="34">
        <f t="shared" si="0"/>
        <v>145800</v>
      </c>
      <c r="D36" s="34">
        <f t="shared" si="5"/>
        <v>150000</v>
      </c>
      <c r="E36" s="34">
        <f t="shared" si="1"/>
        <v>150000</v>
      </c>
      <c r="F36" s="34">
        <v>0</v>
      </c>
      <c r="G36" s="34">
        <f t="shared" si="6"/>
        <v>102.88065843621399</v>
      </c>
      <c r="H36" s="34">
        <f t="shared" si="7"/>
        <v>102.88065843621399</v>
      </c>
      <c r="I36" s="34">
        <f t="shared" si="3"/>
        <v>0</v>
      </c>
      <c r="J36" s="34">
        <f t="shared" si="8"/>
        <v>0</v>
      </c>
      <c r="K36" s="34">
        <f t="shared" si="4"/>
        <v>0</v>
      </c>
      <c r="L36" s="34">
        <f t="shared" si="9"/>
        <v>0</v>
      </c>
      <c r="M36" s="304"/>
    </row>
    <row r="37" spans="1:12" ht="12.75">
      <c r="A37" s="54">
        <v>541</v>
      </c>
      <c r="B37" s="59" t="s">
        <v>523</v>
      </c>
      <c r="C37" s="34">
        <f t="shared" si="0"/>
        <v>500000</v>
      </c>
      <c r="D37" s="34">
        <f t="shared" si="5"/>
        <v>0</v>
      </c>
      <c r="E37" s="34">
        <f t="shared" si="1"/>
        <v>0</v>
      </c>
      <c r="F37" s="34">
        <f>(E37/C37)*100</f>
        <v>0</v>
      </c>
      <c r="G37" s="34">
        <f t="shared" si="6"/>
        <v>0</v>
      </c>
      <c r="H37" s="34">
        <f t="shared" si="7"/>
        <v>0</v>
      </c>
      <c r="I37" s="34">
        <f t="shared" si="3"/>
        <v>0</v>
      </c>
      <c r="J37" s="34">
        <v>0</v>
      </c>
      <c r="K37" s="34">
        <f t="shared" si="4"/>
        <v>0</v>
      </c>
      <c r="L37" s="34">
        <f t="shared" si="9"/>
        <v>0</v>
      </c>
    </row>
    <row r="38" spans="1:18" ht="13.5" thickBot="1">
      <c r="A38" s="54">
        <v>611</v>
      </c>
      <c r="B38" s="59" t="s">
        <v>265</v>
      </c>
      <c r="C38" s="34">
        <f t="shared" si="0"/>
        <v>5900000</v>
      </c>
      <c r="D38" s="34">
        <f t="shared" si="5"/>
        <v>6350000</v>
      </c>
      <c r="E38" s="40">
        <f t="shared" si="1"/>
        <v>6350000</v>
      </c>
      <c r="F38" s="40">
        <f>(E38/C38)*100</f>
        <v>107.62711864406779</v>
      </c>
      <c r="G38" s="34">
        <f t="shared" si="6"/>
        <v>107.62711864406779</v>
      </c>
      <c r="H38" s="34">
        <f t="shared" si="7"/>
        <v>107.62711864406779</v>
      </c>
      <c r="I38" s="40">
        <f t="shared" si="3"/>
        <v>3158353.07</v>
      </c>
      <c r="J38" s="40">
        <f t="shared" si="8"/>
        <v>49.73784362204724</v>
      </c>
      <c r="K38" s="40">
        <f t="shared" si="4"/>
        <v>0</v>
      </c>
      <c r="L38" s="34">
        <f t="shared" si="9"/>
        <v>3158353.07</v>
      </c>
      <c r="N38" s="310"/>
      <c r="P38" s="310"/>
      <c r="R38" s="310"/>
    </row>
    <row r="39" spans="1:12" ht="16.5" thickBot="1" thickTop="1">
      <c r="A39" s="39"/>
      <c r="B39" s="119" t="s">
        <v>171</v>
      </c>
      <c r="C39" s="91">
        <f>SUM(C5:C38)</f>
        <v>580202655</v>
      </c>
      <c r="D39" s="91">
        <f>SUM(D5:D38)</f>
        <v>674216749</v>
      </c>
      <c r="E39" s="91">
        <f>SUM(E5:E38)</f>
        <v>682716749</v>
      </c>
      <c r="F39" s="218">
        <f>(E39/C39)*100</f>
        <v>117.66867026832202</v>
      </c>
      <c r="G39" s="34">
        <f t="shared" si="6"/>
        <v>117.66867026832202</v>
      </c>
      <c r="H39" s="34">
        <f t="shared" si="7"/>
        <v>117.66867026832202</v>
      </c>
      <c r="I39" s="342">
        <f>SUM(I5:I38)</f>
        <v>219307651.25000003</v>
      </c>
      <c r="J39" s="218">
        <f>I39/E39*100</f>
        <v>32.12278760865731</v>
      </c>
      <c r="K39" s="344">
        <f>SUM(K5:K38)</f>
        <v>5589646.470000001</v>
      </c>
      <c r="L39" s="91">
        <f>I39+K39</f>
        <v>224897297.72000003</v>
      </c>
    </row>
    <row r="40" spans="3:12" ht="13.5" thickTop="1">
      <c r="C40" s="5"/>
      <c r="D40" s="5">
        <f>D39-Rashodi_blize!K1682</f>
        <v>-8500000</v>
      </c>
      <c r="E40" s="5"/>
      <c r="F40" s="5"/>
      <c r="G40" s="5"/>
      <c r="H40" s="5"/>
      <c r="I40" s="5"/>
      <c r="J40" s="5"/>
      <c r="K40" s="5">
        <f>K39-Rashodi_blize!Q1682</f>
        <v>0</v>
      </c>
      <c r="L40" s="1"/>
    </row>
    <row r="41" spans="3:12" ht="12.75">
      <c r="C41" s="4"/>
      <c r="D41" s="4"/>
      <c r="E41" s="4"/>
      <c r="F41" s="4"/>
      <c r="G41" s="4"/>
      <c r="H41" s="4"/>
      <c r="I41" s="4"/>
      <c r="J41" s="4"/>
      <c r="K41" s="4"/>
      <c r="L41" s="1"/>
    </row>
    <row r="42" spans="3:12" ht="12.75">
      <c r="C42" s="4"/>
      <c r="D42" s="4"/>
      <c r="E42" s="4"/>
      <c r="F42" s="4"/>
      <c r="G42" s="4"/>
      <c r="H42" s="4"/>
      <c r="I42" s="4"/>
      <c r="J42" s="4"/>
      <c r="K42" s="4"/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ht="12.75">
      <c r="L91" s="1"/>
    </row>
    <row r="92" ht="12.75">
      <c r="L92" s="1"/>
    </row>
    <row r="93" ht="12.75">
      <c r="L93" s="1"/>
    </row>
    <row r="94" ht="12.75">
      <c r="L94" s="1"/>
    </row>
    <row r="95" ht="12.75">
      <c r="L95" s="1"/>
    </row>
    <row r="96" ht="12.75">
      <c r="L96" s="1"/>
    </row>
    <row r="97" ht="12.75">
      <c r="L97" s="1"/>
    </row>
    <row r="98" ht="12.75">
      <c r="L98" s="1"/>
    </row>
    <row r="99" ht="12.75">
      <c r="L99" s="1"/>
    </row>
    <row r="100" ht="12.75">
      <c r="L100" s="1"/>
    </row>
    <row r="101" ht="12.75">
      <c r="L101" s="1"/>
    </row>
    <row r="102" ht="12.75">
      <c r="L102" s="1"/>
    </row>
    <row r="103" ht="12.75">
      <c r="L103" s="1"/>
    </row>
    <row r="104" ht="12.75">
      <c r="L104" s="1"/>
    </row>
    <row r="105" ht="12.75">
      <c r="L105" s="1"/>
    </row>
    <row r="106" ht="12.75">
      <c r="L106" s="1"/>
    </row>
    <row r="107" ht="12.75">
      <c r="L107" s="1"/>
    </row>
    <row r="108" ht="12.75">
      <c r="L108" s="1"/>
    </row>
    <row r="109" ht="12.75">
      <c r="L109" s="1"/>
    </row>
    <row r="110" ht="12.75">
      <c r="L110" s="1"/>
    </row>
    <row r="111" ht="12.75">
      <c r="L111" s="1"/>
    </row>
    <row r="112" ht="12.75">
      <c r="L112" s="1"/>
    </row>
    <row r="113" ht="12.75">
      <c r="L113" s="1"/>
    </row>
    <row r="114" ht="12.75">
      <c r="L114" s="1"/>
    </row>
    <row r="115" ht="12.75">
      <c r="L115" s="1"/>
    </row>
    <row r="116" ht="12.75">
      <c r="L116" s="1"/>
    </row>
    <row r="117" ht="12.75">
      <c r="L117" s="1"/>
    </row>
    <row r="118" ht="12.75">
      <c r="L118" s="1"/>
    </row>
    <row r="119" ht="12.75">
      <c r="L119" s="1"/>
    </row>
    <row r="120" ht="12.75">
      <c r="L120" s="1"/>
    </row>
    <row r="121" ht="12.75">
      <c r="L121" s="1"/>
    </row>
    <row r="122" ht="12.75">
      <c r="L122" s="1"/>
    </row>
    <row r="123" ht="12.75">
      <c r="L123" s="1"/>
    </row>
    <row r="124" ht="12.75">
      <c r="L124" s="1"/>
    </row>
    <row r="125" ht="12.75">
      <c r="L125" s="1"/>
    </row>
    <row r="126" ht="12.75">
      <c r="L126" s="1"/>
    </row>
    <row r="127" ht="12.75">
      <c r="L127" s="1"/>
    </row>
    <row r="128" ht="12.75">
      <c r="L128" s="1"/>
    </row>
    <row r="129" ht="12.75">
      <c r="L129" s="1"/>
    </row>
    <row r="130" ht="12.75">
      <c r="L130" s="1"/>
    </row>
    <row r="131" ht="12.75">
      <c r="L131" s="1"/>
    </row>
    <row r="132" ht="12.75">
      <c r="L132" s="1"/>
    </row>
    <row r="133" ht="12.75">
      <c r="L133" s="1"/>
    </row>
    <row r="134" ht="12.75">
      <c r="L134" s="1"/>
    </row>
    <row r="135" ht="12.75">
      <c r="L135" s="1"/>
    </row>
    <row r="136" ht="12.75">
      <c r="L136" s="1"/>
    </row>
    <row r="137" ht="12.75">
      <c r="L137" s="1"/>
    </row>
    <row r="138" ht="12.75">
      <c r="L138" s="1"/>
    </row>
    <row r="139" ht="12.75">
      <c r="L139" s="1"/>
    </row>
    <row r="140" ht="12.75">
      <c r="L140" s="1"/>
    </row>
    <row r="141" ht="12.75">
      <c r="L141" s="1"/>
    </row>
    <row r="142" ht="12.75">
      <c r="L142" s="1"/>
    </row>
    <row r="143" ht="12.75">
      <c r="L143" s="1"/>
    </row>
    <row r="144" ht="12.75">
      <c r="L144" s="1"/>
    </row>
    <row r="145" ht="12.75">
      <c r="L145" s="1"/>
    </row>
    <row r="146" ht="12.75">
      <c r="L146" s="1"/>
    </row>
    <row r="147" ht="12.75">
      <c r="L147" s="1"/>
    </row>
    <row r="148" ht="12.75">
      <c r="L148" s="1"/>
    </row>
    <row r="149" ht="12.75">
      <c r="L149" s="1"/>
    </row>
    <row r="150" ht="12.75">
      <c r="L150" s="1"/>
    </row>
    <row r="151" ht="12.75">
      <c r="L151" s="1"/>
    </row>
    <row r="152" ht="12.75">
      <c r="L152" s="1"/>
    </row>
    <row r="153" ht="12.75">
      <c r="L153" s="1"/>
    </row>
    <row r="154" ht="12.75">
      <c r="L154" s="1"/>
    </row>
    <row r="155" ht="12.75">
      <c r="L155" s="1"/>
    </row>
    <row r="156" ht="12.75">
      <c r="L156" s="1"/>
    </row>
    <row r="157" ht="12.75">
      <c r="L157" s="1"/>
    </row>
    <row r="158" ht="12.75">
      <c r="L158" s="1"/>
    </row>
    <row r="159" ht="12.75">
      <c r="L159" s="1"/>
    </row>
    <row r="160" ht="12.75">
      <c r="L160" s="1"/>
    </row>
    <row r="161" ht="12.75">
      <c r="L161" s="1"/>
    </row>
    <row r="162" ht="12.75">
      <c r="L162" s="1"/>
    </row>
    <row r="163" ht="12.75">
      <c r="L163" s="1"/>
    </row>
    <row r="164" ht="12.75">
      <c r="L164" s="1"/>
    </row>
    <row r="165" ht="12.75">
      <c r="L165" s="1"/>
    </row>
    <row r="166" ht="12.75">
      <c r="L166" s="1"/>
    </row>
    <row r="167" ht="12.75">
      <c r="L167" s="1"/>
    </row>
    <row r="168" ht="12.75">
      <c r="L168" s="1"/>
    </row>
    <row r="169" ht="12.75">
      <c r="L169" s="1"/>
    </row>
    <row r="170" ht="12.75">
      <c r="L170" s="1"/>
    </row>
    <row r="171" ht="12.75">
      <c r="L171" s="1"/>
    </row>
    <row r="172" ht="12.75">
      <c r="L172" s="1"/>
    </row>
    <row r="173" ht="12.75">
      <c r="L173" s="1"/>
    </row>
    <row r="174" ht="12.75">
      <c r="L174" s="1"/>
    </row>
    <row r="175" ht="12.75">
      <c r="L175" s="1"/>
    </row>
    <row r="176" ht="12.75">
      <c r="L176" s="1"/>
    </row>
    <row r="177" ht="12.75">
      <c r="L177" s="1"/>
    </row>
    <row r="178" ht="12.75">
      <c r="L178" s="1"/>
    </row>
    <row r="179" ht="12.75">
      <c r="L179" s="1"/>
    </row>
    <row r="180" ht="12.75">
      <c r="L180" s="1"/>
    </row>
    <row r="181" ht="12.75">
      <c r="L181" s="1"/>
    </row>
    <row r="182" ht="12.75">
      <c r="L182" s="1"/>
    </row>
    <row r="183" ht="12.75">
      <c r="L183" s="1"/>
    </row>
    <row r="184" ht="12.75">
      <c r="L184" s="1"/>
    </row>
    <row r="185" ht="12.75">
      <c r="L185" s="1"/>
    </row>
    <row r="186" ht="12.75">
      <c r="L186" s="1"/>
    </row>
    <row r="187" ht="12.75">
      <c r="L187" s="1"/>
    </row>
    <row r="188" ht="12.75">
      <c r="L188" s="1"/>
    </row>
    <row r="189" ht="12.75">
      <c r="L189" s="1"/>
    </row>
    <row r="190" ht="12.75">
      <c r="L190" s="1"/>
    </row>
    <row r="191" ht="12.75">
      <c r="L191" s="1"/>
    </row>
    <row r="192" ht="12.75">
      <c r="L192" s="1"/>
    </row>
    <row r="193" ht="12.75">
      <c r="L193" s="1"/>
    </row>
    <row r="194" ht="12.75">
      <c r="L194" s="1"/>
    </row>
    <row r="195" ht="12.75">
      <c r="L195" s="1"/>
    </row>
    <row r="196" ht="12.75">
      <c r="L196" s="1"/>
    </row>
    <row r="197" ht="12.75">
      <c r="L197" s="1"/>
    </row>
    <row r="198" ht="12.75">
      <c r="L198" s="1"/>
    </row>
    <row r="199" ht="12.75">
      <c r="L199" s="1"/>
    </row>
    <row r="200" ht="12.75">
      <c r="L200" s="1"/>
    </row>
    <row r="201" ht="12.75">
      <c r="L201" s="1"/>
    </row>
    <row r="202" ht="12.75">
      <c r="L202" s="1"/>
    </row>
    <row r="203" ht="12.75">
      <c r="L203" s="1"/>
    </row>
    <row r="204" ht="12.75">
      <c r="L204" s="1"/>
    </row>
    <row r="205" ht="12.75">
      <c r="L205" s="1"/>
    </row>
    <row r="206" ht="12.75">
      <c r="L206" s="1"/>
    </row>
    <row r="207" ht="12.75">
      <c r="L207" s="1"/>
    </row>
    <row r="208" ht="12.75">
      <c r="L208" s="1"/>
    </row>
    <row r="209" ht="12.75">
      <c r="L209" s="1"/>
    </row>
    <row r="210" ht="12.75">
      <c r="L210" s="1"/>
    </row>
    <row r="211" ht="12.75">
      <c r="L211" s="1"/>
    </row>
    <row r="212" ht="12.75">
      <c r="L212" s="1"/>
    </row>
    <row r="213" ht="12.75">
      <c r="L213" s="1"/>
    </row>
    <row r="214" ht="12.75">
      <c r="L214" s="1"/>
    </row>
    <row r="215" ht="12.75">
      <c r="L215" s="1"/>
    </row>
    <row r="216" ht="12.75">
      <c r="L216" s="1"/>
    </row>
    <row r="217" ht="12.75">
      <c r="L217" s="1"/>
    </row>
    <row r="218" ht="12.75">
      <c r="L218" s="1"/>
    </row>
    <row r="219" ht="12.75">
      <c r="L219" s="1"/>
    </row>
    <row r="220" ht="12.75">
      <c r="L220" s="1"/>
    </row>
    <row r="221" ht="12.75">
      <c r="L221" s="1"/>
    </row>
    <row r="222" ht="12.75">
      <c r="L222" s="1"/>
    </row>
    <row r="223" ht="12.75">
      <c r="L223" s="1"/>
    </row>
    <row r="224" ht="12.75">
      <c r="L224" s="1"/>
    </row>
    <row r="225" ht="12.75">
      <c r="L225" s="1"/>
    </row>
    <row r="226" ht="12.75">
      <c r="L226" s="1"/>
    </row>
    <row r="227" ht="12.75">
      <c r="L227" s="1"/>
    </row>
    <row r="228" ht="12.75">
      <c r="L228" s="1"/>
    </row>
    <row r="229" ht="12.75">
      <c r="L229" s="1"/>
    </row>
    <row r="230" ht="12.75">
      <c r="L230" s="1"/>
    </row>
    <row r="231" ht="12.75">
      <c r="L231" s="1"/>
    </row>
    <row r="232" ht="12.75">
      <c r="L232" s="1"/>
    </row>
    <row r="233" ht="12.75">
      <c r="L233" s="1"/>
    </row>
    <row r="234" ht="12.75">
      <c r="L234" s="1"/>
    </row>
    <row r="235" ht="12.75">
      <c r="L235" s="1"/>
    </row>
    <row r="236" ht="12.75">
      <c r="L236" s="1"/>
    </row>
    <row r="237" ht="12.75">
      <c r="L237" s="1"/>
    </row>
    <row r="238" ht="12.75">
      <c r="L238" s="1"/>
    </row>
    <row r="239" ht="12.75">
      <c r="L239" s="1"/>
    </row>
    <row r="240" ht="12.75">
      <c r="L240" s="1"/>
    </row>
    <row r="241" ht="12.75">
      <c r="L241" s="1"/>
    </row>
    <row r="242" ht="12.75">
      <c r="L242" s="1"/>
    </row>
    <row r="243" ht="12.75">
      <c r="L243" s="1"/>
    </row>
    <row r="244" ht="12.75">
      <c r="L244" s="1"/>
    </row>
    <row r="245" ht="12.75">
      <c r="L245" s="1"/>
    </row>
    <row r="246" ht="12.75">
      <c r="L246" s="1"/>
    </row>
    <row r="247" ht="12.75">
      <c r="L247" s="1"/>
    </row>
    <row r="248" ht="12.75">
      <c r="L248" s="1"/>
    </row>
    <row r="249" ht="12.75">
      <c r="L249" s="1"/>
    </row>
    <row r="250" ht="12.75">
      <c r="L250" s="1"/>
    </row>
    <row r="251" ht="12.75">
      <c r="L251" s="1"/>
    </row>
    <row r="252" ht="12.75">
      <c r="L252" s="1"/>
    </row>
    <row r="253" ht="12.75">
      <c r="L253" s="1"/>
    </row>
    <row r="254" ht="12.75">
      <c r="L254" s="1"/>
    </row>
    <row r="255" ht="12.75">
      <c r="L255" s="1"/>
    </row>
    <row r="256" ht="12.75">
      <c r="L256" s="1"/>
    </row>
    <row r="257" ht="12.75">
      <c r="L257" s="1"/>
    </row>
    <row r="258" ht="12.75">
      <c r="L258" s="1"/>
    </row>
    <row r="259" ht="12.75">
      <c r="L259" s="1"/>
    </row>
    <row r="260" ht="12.75">
      <c r="L260" s="1"/>
    </row>
    <row r="261" ht="12.75">
      <c r="L261" s="1"/>
    </row>
    <row r="262" ht="12.75">
      <c r="L262" s="1"/>
    </row>
    <row r="263" ht="12.75">
      <c r="L263" s="1"/>
    </row>
    <row r="264" ht="12.75">
      <c r="L264" s="1"/>
    </row>
    <row r="265" ht="12.75">
      <c r="L265" s="1"/>
    </row>
    <row r="266" ht="12.75">
      <c r="L266" s="1"/>
    </row>
    <row r="267" ht="12.75">
      <c r="L267" s="1"/>
    </row>
    <row r="268" ht="12.75">
      <c r="L268" s="1"/>
    </row>
    <row r="269" ht="12.75">
      <c r="L269" s="1"/>
    </row>
    <row r="270" ht="12.75">
      <c r="L270" s="1"/>
    </row>
    <row r="271" ht="12.75">
      <c r="L271" s="1"/>
    </row>
    <row r="272" ht="12.75">
      <c r="L272" s="1"/>
    </row>
    <row r="273" ht="12.75">
      <c r="L273" s="1"/>
    </row>
    <row r="274" ht="12.75">
      <c r="L274" s="1"/>
    </row>
    <row r="275" ht="12.75">
      <c r="L275" s="1"/>
    </row>
    <row r="276" ht="12.75">
      <c r="L276" s="1"/>
    </row>
    <row r="277" ht="12.75">
      <c r="L277" s="1"/>
    </row>
    <row r="278" ht="12.75">
      <c r="L278" s="1"/>
    </row>
    <row r="279" ht="12.75">
      <c r="L279" s="1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  <row r="344" ht="12.75">
      <c r="L344" s="1"/>
    </row>
    <row r="345" ht="12.75">
      <c r="L345" s="1"/>
    </row>
    <row r="346" ht="12.75">
      <c r="L346" s="1"/>
    </row>
    <row r="347" ht="12.75">
      <c r="L347" s="1"/>
    </row>
    <row r="348" ht="12.75">
      <c r="L348" s="1"/>
    </row>
    <row r="349" ht="12.75">
      <c r="L349" s="1"/>
    </row>
    <row r="350" ht="12.75">
      <c r="L350" s="1"/>
    </row>
    <row r="351" ht="12.75">
      <c r="L351" s="1"/>
    </row>
    <row r="352" ht="12.75">
      <c r="L352" s="1"/>
    </row>
    <row r="353" ht="12.75">
      <c r="L353" s="1"/>
    </row>
    <row r="354" ht="12.75">
      <c r="L354" s="1"/>
    </row>
    <row r="355" ht="12.75">
      <c r="L355" s="1"/>
    </row>
    <row r="356" ht="12.75">
      <c r="L356" s="1"/>
    </row>
    <row r="357" ht="12.75">
      <c r="L357" s="1"/>
    </row>
    <row r="358" ht="12.75">
      <c r="L358" s="1"/>
    </row>
    <row r="359" ht="12.75">
      <c r="L359" s="1"/>
    </row>
    <row r="360" ht="12.75">
      <c r="L360" s="1"/>
    </row>
    <row r="361" ht="12.75">
      <c r="L361" s="1"/>
    </row>
    <row r="362" ht="12.75">
      <c r="L362" s="1"/>
    </row>
    <row r="363" ht="12.75">
      <c r="L363" s="1"/>
    </row>
    <row r="364" ht="12.75">
      <c r="L364" s="1"/>
    </row>
    <row r="365" ht="12.75">
      <c r="L365" s="1"/>
    </row>
    <row r="366" ht="12.75">
      <c r="L366" s="1"/>
    </row>
    <row r="367" ht="12.75">
      <c r="L367" s="1"/>
    </row>
    <row r="368" ht="12.75">
      <c r="L368" s="1"/>
    </row>
    <row r="369" ht="12.75">
      <c r="L369" s="1"/>
    </row>
    <row r="370" ht="12.75">
      <c r="L370" s="1"/>
    </row>
    <row r="371" ht="12.75">
      <c r="L371" s="1"/>
    </row>
    <row r="372" ht="12.75">
      <c r="L372" s="1"/>
    </row>
    <row r="373" ht="12.75">
      <c r="L373" s="1"/>
    </row>
    <row r="374" ht="12.75">
      <c r="L374" s="1"/>
    </row>
    <row r="375" ht="12.75">
      <c r="L375" s="1"/>
    </row>
    <row r="376" ht="12.75">
      <c r="L376" s="1"/>
    </row>
    <row r="377" ht="12.75">
      <c r="L377" s="1"/>
    </row>
    <row r="378" ht="12.75">
      <c r="L378" s="1"/>
    </row>
    <row r="379" ht="12.75">
      <c r="L379" s="1"/>
    </row>
    <row r="380" ht="12.75">
      <c r="L380" s="1"/>
    </row>
    <row r="381" ht="12.75">
      <c r="L381" s="1"/>
    </row>
    <row r="382" ht="12.75">
      <c r="L382" s="1"/>
    </row>
    <row r="383" ht="12.75">
      <c r="L383" s="1"/>
    </row>
    <row r="384" ht="12.75">
      <c r="L384" s="1"/>
    </row>
    <row r="385" ht="12.75">
      <c r="L385" s="1"/>
    </row>
    <row r="386" ht="12.75">
      <c r="L386" s="1"/>
    </row>
    <row r="387" ht="12.75">
      <c r="L387" s="1"/>
    </row>
    <row r="388" ht="12.75">
      <c r="L388" s="1"/>
    </row>
    <row r="389" ht="12.75">
      <c r="L389" s="1"/>
    </row>
    <row r="390" ht="12.75">
      <c r="L390" s="1"/>
    </row>
    <row r="391" ht="12.75">
      <c r="L391" s="1"/>
    </row>
    <row r="392" ht="12.75">
      <c r="L392" s="1"/>
    </row>
    <row r="393" ht="12.75">
      <c r="L393" s="1"/>
    </row>
    <row r="394" ht="12.75"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  <row r="409" ht="12.75">
      <c r="L409" s="1"/>
    </row>
    <row r="410" ht="12.75">
      <c r="L410" s="1"/>
    </row>
    <row r="411" ht="12.75">
      <c r="L411" s="1"/>
    </row>
    <row r="412" ht="12.75">
      <c r="L412" s="1"/>
    </row>
    <row r="413" ht="12.75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58" ht="12.75">
      <c r="L458" s="1"/>
    </row>
    <row r="459" ht="12.75">
      <c r="L459" s="1"/>
    </row>
    <row r="460" ht="12.75">
      <c r="L460" s="1"/>
    </row>
    <row r="461" ht="12.75">
      <c r="L461" s="1"/>
    </row>
    <row r="462" ht="12.75">
      <c r="L462" s="1"/>
    </row>
    <row r="463" ht="12.75">
      <c r="L463" s="1"/>
    </row>
    <row r="464" ht="12.75">
      <c r="L464" s="1"/>
    </row>
    <row r="465" ht="12.75">
      <c r="L465" s="1"/>
    </row>
    <row r="466" ht="12.75">
      <c r="L466" s="1"/>
    </row>
    <row r="467" ht="12.75">
      <c r="L467" s="1"/>
    </row>
    <row r="468" ht="12.75">
      <c r="L468" s="1"/>
    </row>
    <row r="469" ht="12.75">
      <c r="L469" s="1"/>
    </row>
    <row r="470" ht="12.75">
      <c r="L470" s="1"/>
    </row>
    <row r="471" ht="12.75">
      <c r="L471" s="1"/>
    </row>
    <row r="472" ht="12.75">
      <c r="L472" s="1"/>
    </row>
    <row r="473" ht="12.75">
      <c r="L473" s="1"/>
    </row>
    <row r="474" ht="12.75">
      <c r="L474" s="1"/>
    </row>
    <row r="475" ht="12.75">
      <c r="L475" s="1"/>
    </row>
    <row r="476" ht="12.75">
      <c r="L476" s="1"/>
    </row>
  </sheetData>
  <sheetProtection/>
  <mergeCells count="1">
    <mergeCell ref="A2:K2"/>
  </mergeCells>
  <printOptions/>
  <pageMargins left="0.03937007874015748" right="0" top="0.2362204724409449" bottom="0.2362204724409449" header="0" footer="0"/>
  <pageSetup horizontalDpi="240" verticalDpi="24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0.421875" style="188" customWidth="1"/>
    <col min="2" max="2" width="71.7109375" style="196" customWidth="1"/>
    <col min="3" max="3" width="14.140625" style="184" bestFit="1" customWidth="1"/>
    <col min="4" max="4" width="14.00390625" style="184" customWidth="1"/>
    <col min="5" max="5" width="13.7109375" style="184" customWidth="1"/>
    <col min="6" max="6" width="14.140625" style="184" bestFit="1" customWidth="1"/>
    <col min="7" max="7" width="9.140625" style="184" customWidth="1"/>
    <col min="8" max="8" width="17.00390625" style="184" bestFit="1" customWidth="1"/>
    <col min="9" max="16384" width="9.140625" style="184" customWidth="1"/>
  </cols>
  <sheetData>
    <row r="1" spans="1:6" ht="90.75">
      <c r="A1" s="181" t="s">
        <v>759</v>
      </c>
      <c r="B1" s="193" t="s">
        <v>760</v>
      </c>
      <c r="C1" s="182" t="s">
        <v>1292</v>
      </c>
      <c r="D1" s="182" t="s">
        <v>1293</v>
      </c>
      <c r="E1" s="182" t="s">
        <v>1294</v>
      </c>
      <c r="F1" s="183" t="s">
        <v>459</v>
      </c>
    </row>
    <row r="2" spans="1:6" ht="15.75">
      <c r="A2" s="185" t="s">
        <v>647</v>
      </c>
      <c r="B2" s="194" t="s">
        <v>648</v>
      </c>
      <c r="C2" s="186">
        <f aca="true" t="shared" si="0" ref="C2:C18">SUMIF(program,A2,budzet)</f>
        <v>7700000</v>
      </c>
      <c r="D2" s="186">
        <f aca="true" t="shared" si="1" ref="D2:D18">SUMIF(program,A2,sopstveno)</f>
        <v>0</v>
      </c>
      <c r="E2" s="186">
        <f aca="true" t="shared" si="2" ref="E2:E18">SUMIF(program,A2,ostalo)</f>
        <v>0</v>
      </c>
      <c r="F2" s="186">
        <f>SUM(D2:E2)</f>
        <v>0</v>
      </c>
    </row>
    <row r="3" spans="1:6" ht="15.75">
      <c r="A3" s="251" t="s">
        <v>828</v>
      </c>
      <c r="B3" s="250" t="str">
        <f>Rashodi_blize!H386</f>
        <v>ПРОГРАМ 2 - КОМУНАЛНЕ ДЕЛАТНОСТИ</v>
      </c>
      <c r="C3" s="186">
        <f t="shared" si="0"/>
        <v>72521000</v>
      </c>
      <c r="D3" s="186">
        <f t="shared" si="1"/>
        <v>27346860.75</v>
      </c>
      <c r="E3" s="186">
        <f t="shared" si="2"/>
        <v>0</v>
      </c>
      <c r="F3" s="186">
        <f aca="true" t="shared" si="3" ref="F3:F18">SUM(D3:E3)</f>
        <v>27346860.75</v>
      </c>
    </row>
    <row r="4" spans="1:8" ht="15.75">
      <c r="A4" s="185" t="s">
        <v>612</v>
      </c>
      <c r="B4" s="194" t="s">
        <v>611</v>
      </c>
      <c r="C4" s="186">
        <f t="shared" si="0"/>
        <v>3960000</v>
      </c>
      <c r="D4" s="186">
        <f t="shared" si="1"/>
        <v>707500</v>
      </c>
      <c r="E4" s="186">
        <f t="shared" si="2"/>
        <v>0</v>
      </c>
      <c r="F4" s="186">
        <f t="shared" si="3"/>
        <v>707500</v>
      </c>
      <c r="H4" s="187"/>
    </row>
    <row r="5" spans="1:8" ht="15.75">
      <c r="A5" s="185" t="s">
        <v>742</v>
      </c>
      <c r="B5" s="250" t="s">
        <v>744</v>
      </c>
      <c r="C5" s="186">
        <v>14420123</v>
      </c>
      <c r="D5" s="186">
        <f t="shared" si="1"/>
        <v>2781963.78</v>
      </c>
      <c r="E5" s="186">
        <f t="shared" si="2"/>
        <v>0</v>
      </c>
      <c r="F5" s="186">
        <f t="shared" si="3"/>
        <v>2781963.78</v>
      </c>
      <c r="H5" s="187"/>
    </row>
    <row r="6" spans="1:6" ht="15.75">
      <c r="A6" s="185" t="s">
        <v>757</v>
      </c>
      <c r="B6" s="194" t="str">
        <f>Rashodi_blize!H1562</f>
        <v>ПРОГРАМ 5 - ПОЉОПРИВРЕДА И РУРАЛНИ РАЗВОЈ </v>
      </c>
      <c r="C6" s="186">
        <f t="shared" si="0"/>
        <v>19900000</v>
      </c>
      <c r="D6" s="186">
        <f t="shared" si="1"/>
        <v>673107.88</v>
      </c>
      <c r="E6" s="186">
        <f t="shared" si="2"/>
        <v>0</v>
      </c>
      <c r="F6" s="186">
        <f t="shared" si="3"/>
        <v>673107.88</v>
      </c>
    </row>
    <row r="7" spans="1:6" ht="15.75">
      <c r="A7" s="185" t="s">
        <v>659</v>
      </c>
      <c r="B7" s="194" t="s">
        <v>661</v>
      </c>
      <c r="C7" s="186">
        <f t="shared" si="0"/>
        <v>60595000</v>
      </c>
      <c r="D7" s="186">
        <f t="shared" si="1"/>
        <v>11990410.059999999</v>
      </c>
      <c r="E7" s="186">
        <f t="shared" si="2"/>
        <v>0</v>
      </c>
      <c r="F7" s="186">
        <f t="shared" si="3"/>
        <v>11990410.059999999</v>
      </c>
    </row>
    <row r="8" spans="1:6" s="249" customFormat="1" ht="30">
      <c r="A8" s="185" t="s">
        <v>636</v>
      </c>
      <c r="B8" s="194" t="str">
        <f>Rashodi_blize!H370</f>
        <v>ПРОГРАМ 7 - ОРГАНИЗАЦИЈА САОБРАЋАЈА И САОБРАЋАЈНА ИНФРАСТРУКТУРА</v>
      </c>
      <c r="C8" s="248">
        <f t="shared" si="0"/>
        <v>68936900</v>
      </c>
      <c r="D8" s="248">
        <f t="shared" si="1"/>
        <v>5389418.680000001</v>
      </c>
      <c r="E8" s="248">
        <f t="shared" si="2"/>
        <v>0</v>
      </c>
      <c r="F8" s="186">
        <f t="shared" si="3"/>
        <v>5389418.680000001</v>
      </c>
    </row>
    <row r="9" spans="1:6" ht="15.75">
      <c r="A9" s="185" t="s">
        <v>670</v>
      </c>
      <c r="B9" s="194" t="str">
        <f>Rashodi_blize!H1339</f>
        <v>ПРОГРАМ 8 - ПРЕДШКОЛСКО ВАСПИТАЊЕ И ОБРАЗОВАЊЕ</v>
      </c>
      <c r="C9" s="186">
        <f t="shared" si="0"/>
        <v>78071998</v>
      </c>
      <c r="D9" s="186">
        <f t="shared" si="1"/>
        <v>30988124.54</v>
      </c>
      <c r="E9" s="186">
        <f t="shared" si="2"/>
        <v>2540249.9</v>
      </c>
      <c r="F9" s="186">
        <f t="shared" si="3"/>
        <v>33528374.439999998</v>
      </c>
    </row>
    <row r="10" spans="1:6" ht="15.75">
      <c r="A10" s="185" t="s">
        <v>725</v>
      </c>
      <c r="B10" s="194" t="str">
        <f>Rashodi_blize!H910</f>
        <v>ПРОГРАМ 9 - ОСНОВНО ОБРАЗОВАЊЕ И ВАСПИТАЊЕ</v>
      </c>
      <c r="C10" s="186">
        <f t="shared" si="0"/>
        <v>55577686</v>
      </c>
      <c r="D10" s="186">
        <f t="shared" si="1"/>
        <v>21109376.939999998</v>
      </c>
      <c r="E10" s="186">
        <f t="shared" si="2"/>
        <v>0</v>
      </c>
      <c r="F10" s="186">
        <f t="shared" si="3"/>
        <v>21109376.939999998</v>
      </c>
    </row>
    <row r="11" spans="1:6" ht="15.75">
      <c r="A11" s="185" t="s">
        <v>737</v>
      </c>
      <c r="B11" s="194" t="str">
        <f>Rashodi_blize!H1064</f>
        <v>ПРОГРАМ 10 - СРЕДЊЕ ОБРАЗОВАЊЕ И ВАСПИТАЊЕ</v>
      </c>
      <c r="C11" s="186">
        <f t="shared" si="0"/>
        <v>11591000</v>
      </c>
      <c r="D11" s="186">
        <f t="shared" si="1"/>
        <v>3630576.63</v>
      </c>
      <c r="E11" s="186">
        <f t="shared" si="2"/>
        <v>0</v>
      </c>
      <c r="F11" s="186">
        <f t="shared" si="3"/>
        <v>3630576.63</v>
      </c>
    </row>
    <row r="12" spans="1:6" ht="15.75">
      <c r="A12" s="185" t="s">
        <v>607</v>
      </c>
      <c r="B12" s="194" t="s">
        <v>608</v>
      </c>
      <c r="C12" s="186">
        <f t="shared" si="0"/>
        <v>33792340</v>
      </c>
      <c r="D12" s="186">
        <f t="shared" si="1"/>
        <v>14942005.26</v>
      </c>
      <c r="E12" s="186">
        <f t="shared" si="2"/>
        <v>930236</v>
      </c>
      <c r="F12" s="186">
        <f t="shared" si="3"/>
        <v>15872241.26</v>
      </c>
    </row>
    <row r="13" spans="1:6" ht="15.75">
      <c r="A13" s="185" t="s">
        <v>740</v>
      </c>
      <c r="B13" s="250" t="s">
        <v>885</v>
      </c>
      <c r="C13" s="186">
        <f t="shared" si="0"/>
        <v>12603000</v>
      </c>
      <c r="D13" s="186">
        <f t="shared" si="1"/>
        <v>2401099.4</v>
      </c>
      <c r="E13" s="186">
        <f t="shared" si="2"/>
        <v>100000</v>
      </c>
      <c r="F13" s="186">
        <f t="shared" si="3"/>
        <v>2501099.4</v>
      </c>
    </row>
    <row r="14" spans="1:6" ht="15.75">
      <c r="A14" s="185" t="s">
        <v>665</v>
      </c>
      <c r="B14" s="194" t="str">
        <f>Rashodi_blize!H1186</f>
        <v>ПРОГРАМ 13 - РАЗВОЈ КУЛТУРЕ И ИНФОРМИСАЊА</v>
      </c>
      <c r="C14" s="186">
        <f t="shared" si="0"/>
        <v>22770999</v>
      </c>
      <c r="D14" s="186">
        <f t="shared" si="1"/>
        <v>6941430.109999999</v>
      </c>
      <c r="E14" s="186">
        <f t="shared" si="2"/>
        <v>232600</v>
      </c>
      <c r="F14" s="186">
        <f t="shared" si="3"/>
        <v>7174030.109999999</v>
      </c>
    </row>
    <row r="15" spans="1:6" ht="15.75">
      <c r="A15" s="185" t="s">
        <v>621</v>
      </c>
      <c r="B15" s="194" t="s">
        <v>620</v>
      </c>
      <c r="C15" s="186">
        <f t="shared" si="0"/>
        <v>23663200</v>
      </c>
      <c r="D15" s="186">
        <f t="shared" si="1"/>
        <v>11099869.68</v>
      </c>
      <c r="E15" s="186">
        <f t="shared" si="2"/>
        <v>1376112.33</v>
      </c>
      <c r="F15" s="186">
        <f t="shared" si="3"/>
        <v>12475982.01</v>
      </c>
    </row>
    <row r="16" spans="1:6" ht="15.75">
      <c r="A16" s="185" t="s">
        <v>600</v>
      </c>
      <c r="B16" s="194" t="str">
        <f>Rashodi_blize!H125</f>
        <v>ПРОГРАМ 15 - ОПШТЕ УСЛУГЕ ЛОКАЛНЕ САМОУПРАВЕ</v>
      </c>
      <c r="C16" s="186">
        <f>SUMIF(program,A16,budzet)</f>
        <v>169079887</v>
      </c>
      <c r="D16" s="186">
        <f>SUMIF(program,A16,sopstveno)</f>
        <v>66502830.35999999</v>
      </c>
      <c r="E16" s="186">
        <f>SUMIF(program,A16,ostalo)</f>
        <v>410448.24</v>
      </c>
      <c r="F16" s="186">
        <f t="shared" si="3"/>
        <v>66913278.599999994</v>
      </c>
    </row>
    <row r="17" spans="1:6" ht="30">
      <c r="A17" s="185" t="s">
        <v>846</v>
      </c>
      <c r="B17" s="194" t="str">
        <f>Rashodi_blize!H6</f>
        <v>ПРОГРАМ 16 - ПОЛИТИЧКИ СИСТЕМ ЛОКАЛНЕ САМОУПРАВЕ</v>
      </c>
      <c r="C17" s="186">
        <f>SUMIF(program,A17,budzet)</f>
        <v>14993616</v>
      </c>
      <c r="D17" s="186">
        <f>SUMIF(program,A17,sopstveno)</f>
        <v>7570817.41</v>
      </c>
      <c r="E17" s="186">
        <f>SUMIF(program,A17,ostalo)</f>
        <v>0</v>
      </c>
      <c r="F17" s="186">
        <f t="shared" si="3"/>
        <v>7570817.41</v>
      </c>
    </row>
    <row r="18" spans="1:6" s="249" customFormat="1" ht="30">
      <c r="A18" s="251" t="s">
        <v>873</v>
      </c>
      <c r="B18" s="194" t="str">
        <f>Rashodi_blize!H958</f>
        <v>ПРОГРАМ 17 - ЕНЕРГЕТСКА ЕФИКАСНОНСТ И ОБНОВЉИВИ ИЗВОРИ ЕНЕРГИЈЕ</v>
      </c>
      <c r="C18" s="248">
        <f t="shared" si="0"/>
        <v>12540000</v>
      </c>
      <c r="D18" s="248">
        <f t="shared" si="1"/>
        <v>5232259.77</v>
      </c>
      <c r="E18" s="248">
        <f t="shared" si="2"/>
        <v>0</v>
      </c>
      <c r="F18" s="186">
        <f t="shared" si="3"/>
        <v>5232259.77</v>
      </c>
    </row>
    <row r="19" spans="2:6" ht="15.75">
      <c r="B19" s="189" t="s">
        <v>758</v>
      </c>
      <c r="C19" s="190">
        <f>SUM(C2:C18)</f>
        <v>682716749</v>
      </c>
      <c r="D19" s="190">
        <f>SUM(D2:D18)</f>
        <v>219307651.25</v>
      </c>
      <c r="E19" s="190">
        <f>SUM(E2:E18)</f>
        <v>5589646.470000001</v>
      </c>
      <c r="F19" s="190">
        <f>SUM(F2:F18)</f>
        <v>224897297.72</v>
      </c>
    </row>
    <row r="20" spans="1:5" ht="15.75">
      <c r="A20" s="191"/>
      <c r="B20" s="191"/>
      <c r="C20" s="187">
        <f>C19-Rashodi_blize!K1682</f>
        <v>0</v>
      </c>
      <c r="D20" s="187">
        <f>D19-Rashodi_blize!O1682</f>
        <v>0</v>
      </c>
      <c r="E20" s="187">
        <f>E19-Rashodi_blize!Q1682</f>
        <v>0</v>
      </c>
    </row>
    <row r="21" spans="1:2" ht="15.75">
      <c r="A21" s="191"/>
      <c r="B21" s="191"/>
    </row>
    <row r="22" spans="1:2" ht="15">
      <c r="A22" s="192"/>
      <c r="B22" s="195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yyyyyyyyyyyyyy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</dc:creator>
  <cp:keywords/>
  <dc:description/>
  <cp:lastModifiedBy>Windows User</cp:lastModifiedBy>
  <cp:lastPrinted>2021-10-05T12:39:30Z</cp:lastPrinted>
  <dcterms:created xsi:type="dcterms:W3CDTF">1998-03-20T15:45:13Z</dcterms:created>
  <dcterms:modified xsi:type="dcterms:W3CDTF">2021-10-07T07:07:57Z</dcterms:modified>
  <cp:category/>
  <cp:version/>
  <cp:contentType/>
  <cp:contentStatus/>
</cp:coreProperties>
</file>